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23580" windowHeight="12690" activeTab="0"/>
  </bookViews>
  <sheets>
    <sheet name="カテキン抽出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5" authorId="0">
      <text>
        <r>
          <rPr>
            <sz val="10"/>
            <rFont val="ＭＳ Ｐゴシック"/>
            <family val="3"/>
          </rPr>
          <t>=-(G9/G1)*(B3-G12)</t>
        </r>
      </text>
    </comment>
    <comment ref="G5" authorId="1">
      <text>
        <r>
          <rPr>
            <sz val="10"/>
            <rFont val="ＭＳ Ｐゴシック"/>
            <family val="3"/>
          </rPr>
          <t>=G1*(G2-G3)/(G4*G2)</t>
        </r>
      </text>
    </comment>
    <comment ref="G7" authorId="1">
      <text>
        <r>
          <rPr>
            <sz val="10"/>
            <rFont val="ＭＳ Ｐゴシック"/>
            <family val="3"/>
          </rPr>
          <t>=G5*G6</t>
        </r>
      </text>
    </comment>
    <comment ref="C5" authorId="1">
      <text>
        <r>
          <rPr>
            <sz val="10"/>
            <rFont val="ＭＳ Ｐゴシック"/>
            <family val="3"/>
          </rPr>
          <t>=-(G10/G7)*(G13-C3)</t>
        </r>
      </text>
    </comment>
    <comment ref="G8" authorId="1">
      <text>
        <r>
          <rPr>
            <sz val="10"/>
            <rFont val="ＭＳ Ｐゴシック"/>
            <family val="3"/>
          </rPr>
          <t xml:space="preserve">=G1*(G2-G3)/G7
</t>
        </r>
      </text>
    </comment>
    <comment ref="G12" authorId="1">
      <text>
        <r>
          <rPr>
            <sz val="10"/>
            <rFont val="ＭＳ Ｐゴシック"/>
            <family val="3"/>
          </rPr>
          <t xml:space="preserve">=(G11*B3-C3)/(G11-G4)
</t>
        </r>
      </text>
    </comment>
    <comment ref="G13" authorId="1">
      <text>
        <r>
          <rPr>
            <sz val="10"/>
            <rFont val="ＭＳ Ｐゴシック"/>
            <family val="3"/>
          </rPr>
          <t xml:space="preserve">=G4*(G11*B3-C3)/(G11-G4)
</t>
        </r>
      </text>
    </comment>
  </commentList>
</comments>
</file>

<file path=xl/sharedStrings.xml><?xml version="1.0" encoding="utf-8"?>
<sst xmlns="http://schemas.openxmlformats.org/spreadsheetml/2006/main" count="55" uniqueCount="50">
  <si>
    <t>b]</t>
  </si>
  <si>
    <t>微分方程式数</t>
  </si>
  <si>
    <t>微分方程式→</t>
  </si>
  <si>
    <t>計算結果</t>
  </si>
  <si>
    <t>z</t>
  </si>
  <si>
    <t>y</t>
  </si>
  <si>
    <t>x</t>
  </si>
  <si>
    <t>m=</t>
  </si>
  <si>
    <t>z=</t>
  </si>
  <si>
    <t>y=</t>
  </si>
  <si>
    <t>x=</t>
  </si>
  <si>
    <t>y'=</t>
  </si>
  <si>
    <t>D=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</si>
  <si>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</si>
  <si>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</si>
  <si>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</si>
  <si>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</si>
  <si>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</si>
  <si>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</si>
  <si>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充填塔断面積</t>
  </si>
  <si>
    <t>m2</t>
  </si>
  <si>
    <t>塩化メチレンS,E</t>
  </si>
  <si>
    <t>kg/h</t>
  </si>
  <si>
    <t>kg/m2-s</t>
  </si>
  <si>
    <t>原料</t>
  </si>
  <si>
    <t>E</t>
  </si>
  <si>
    <t>R</t>
  </si>
  <si>
    <t>kg/m3-s</t>
  </si>
  <si>
    <t>kg/m2-s</t>
  </si>
  <si>
    <t>x'=</t>
  </si>
  <si>
    <t>最小抽剤量　Emin</t>
  </si>
  <si>
    <t>R</t>
  </si>
  <si>
    <t>x2</t>
  </si>
  <si>
    <t>x1</t>
  </si>
  <si>
    <t>m</t>
  </si>
  <si>
    <t>R(x2-x1)</t>
  </si>
  <si>
    <t>Emin</t>
  </si>
  <si>
    <t>E  設定</t>
  </si>
  <si>
    <t>y2</t>
  </si>
  <si>
    <t>kxa=</t>
  </si>
  <si>
    <t>kya=</t>
  </si>
  <si>
    <t>xi=</t>
  </si>
  <si>
    <t>yi=</t>
  </si>
  <si>
    <t>原溶媒R=</t>
  </si>
  <si>
    <t>x2=</t>
  </si>
  <si>
    <t>x1=</t>
  </si>
  <si>
    <t>Emin=</t>
  </si>
  <si>
    <t>CL=</t>
  </si>
  <si>
    <t>抽剤E=</t>
  </si>
  <si>
    <t>y2=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</si>
</sst>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4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0" applyFont="1" applyAlignment="1">
      <alignment vertical="center"/>
    </xf>
    <xf numFmtId="181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1" fontId="3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925"/>
          <c:w val="0.89625"/>
          <c:h val="0.9287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'カテキン抽出'!$B$12:$B$24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ser>
          <c:idx val="1"/>
          <c:order val="1"/>
          <c:tx>
            <c:strRef>
              <c:f>'カテキン抽出'!$D$11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'カテキン抽出'!$D$12:$D$24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axId val="17079042"/>
        <c:axId val="38810515"/>
      </c:scatterChart>
      <c:scatterChart>
        <c:scatterStyle val="lineMarker"/>
        <c:varyColors val="0"/>
        <c:ser>
          <c:idx val="2"/>
          <c:order val="2"/>
          <c:tx>
            <c:strRef>
              <c:f>'カテキン抽出'!$E$11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'カテキン抽出'!$E$12:$E$24</c:f>
              <c:numCache/>
            </c:numRef>
          </c:xVal>
          <c:yVal>
            <c:numRef>
              <c:f>'カテキン抽出'!$A$12:$A$24</c:f>
              <c:numCache/>
            </c:numRef>
          </c:yVal>
          <c:smooth val="0"/>
        </c:ser>
        <c:ser>
          <c:idx val="3"/>
          <c:order val="3"/>
          <c:tx>
            <c:strRef>
              <c:f>'カテキン抽出'!$C$11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'カテキン抽出'!$C$12:$C$24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axId val="14595308"/>
        <c:axId val="58824525"/>
      </c:scatterChart>
      <c:valAx>
        <c:axId val="17079042"/>
        <c:scaling>
          <c:orientation val="minMax"/>
          <c:max val="0.0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810515"/>
        <c:crosses val="autoZero"/>
        <c:crossBetween val="midCat"/>
        <c:dispUnits/>
        <c:majorUnit val="0.005"/>
        <c:minorUnit val="0.001"/>
      </c:valAx>
      <c:valAx>
        <c:axId val="38810515"/>
        <c:scaling>
          <c:orientation val="maxMin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079042"/>
        <c:crosses val="autoZero"/>
        <c:crossBetween val="midCat"/>
        <c:dispUnits/>
        <c:minorUnit val="0.05"/>
      </c:valAx>
      <c:valAx>
        <c:axId val="14595308"/>
        <c:scaling>
          <c:orientation val="minMax"/>
          <c:max val="0.01"/>
        </c:scaling>
        <c:axPos val="t"/>
        <c:delete val="1"/>
        <c:majorTickMark val="out"/>
        <c:minorTickMark val="none"/>
        <c:tickLblPos val="nextTo"/>
        <c:crossAx val="58824525"/>
        <c:crosses val="max"/>
        <c:crossBetween val="midCat"/>
        <c:dispUnits/>
        <c:majorUnit val="5.984734537452737E+153"/>
        <c:minorUnit val="5.984734537452737E+153"/>
      </c:valAx>
      <c:valAx>
        <c:axId val="58824525"/>
        <c:scaling>
          <c:orientation val="maxMin"/>
        </c:scaling>
        <c:axPos val="l"/>
        <c:delete val="1"/>
        <c:majorTickMark val="out"/>
        <c:minorTickMark val="none"/>
        <c:tickLblPos val="nextTo"/>
        <c:crossAx val="14595308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'カテキン抽出'!$B$12:$B$24</c:f>
              <c:numCache/>
            </c:numRef>
          </c:xVal>
          <c:yVal>
            <c:numRef>
              <c:f>'カテキン抽出'!$C$12:$C$24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'カテキン抽出'!$D$12:$D$25</c:f>
              <c:numCache/>
            </c:numRef>
          </c:xVal>
          <c:yVal>
            <c:numRef>
              <c:f>'カテキン抽出'!$E$12:$E$25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'カテキン抽出'!$P$7:$P$8</c:f>
              <c:numCache/>
            </c:numRef>
          </c:xVal>
          <c:yVal>
            <c:numRef>
              <c:f>'カテキン抽出'!$Q$7:$Q$8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'カテキン抽出'!$P$10:$P$11</c:f>
              <c:numCache/>
            </c:numRef>
          </c:xVal>
          <c:yVal>
            <c:numRef>
              <c:f>'カテキン抽出'!$Q$10:$Q$11</c:f>
              <c:numCache/>
            </c:numRef>
          </c:yVal>
          <c:smooth val="1"/>
        </c:ser>
        <c:axId val="66331894"/>
        <c:axId val="10390055"/>
      </c:scatterChart>
      <c:valAx>
        <c:axId val="663318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390055"/>
        <c:crosses val="autoZero"/>
        <c:crossBetween val="midCat"/>
        <c:dispUnits/>
      </c:valAx>
      <c:valAx>
        <c:axId val="10390055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331894"/>
        <c:crosses val="autoZero"/>
        <c:crossBetween val="midCat"/>
        <c:dispUnits/>
        <c:majorUnit val="0.00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0.69525</cdr:x>
      <cdr:y>0.54375</cdr:y>
    </cdr:from>
    <cdr:to>
      <cdr:x>0.739</cdr:x>
      <cdr:y>0.6205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343150" y="14573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0.6295</cdr:x>
      <cdr:y>0.54375</cdr:y>
    </cdr:from>
    <cdr:to>
      <cdr:x>0.682</cdr:x>
      <cdr:y>0.6205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2114550" y="145732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yi</a:t>
          </a:r>
        </a:p>
      </cdr:txBody>
    </cdr:sp>
  </cdr:relSizeAnchor>
  <cdr:relSizeAnchor xmlns:cdr="http://schemas.openxmlformats.org/drawingml/2006/chartDrawing">
    <cdr:from>
      <cdr:x>0.55125</cdr:x>
      <cdr:y>0.54375</cdr:y>
    </cdr:from>
    <cdr:to>
      <cdr:x>0.6295</cdr:x>
      <cdr:y>0.6205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857375" y="14573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xi</a:t>
          </a:r>
        </a:p>
      </cdr:txBody>
    </cdr:sp>
  </cdr:relSizeAnchor>
  <cdr:relSizeAnchor xmlns:cdr="http://schemas.openxmlformats.org/drawingml/2006/chartDrawing">
    <cdr:from>
      <cdr:x>0.46975</cdr:x>
      <cdr:y>0.54375</cdr:y>
    </cdr:from>
    <cdr:to>
      <cdr:x>0.5135</cdr:x>
      <cdr:y>0.6205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581150" y="14573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0.571</cdr:x>
      <cdr:y>0.33425</cdr:y>
    </cdr:from>
    <cdr:to>
      <cdr:x>0.69525</cdr:x>
      <cdr:y>0.54375</cdr:y>
    </cdr:to>
    <cdr:sp>
      <cdr:nvSpPr>
        <cdr:cNvPr id="5" name="Line 3086"/>
        <cdr:cNvSpPr>
          <a:spLocks/>
        </cdr:cNvSpPr>
      </cdr:nvSpPr>
      <cdr:spPr>
        <a:xfrm>
          <a:off x="1924050" y="895350"/>
          <a:ext cx="419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0.3565</cdr:y>
    </cdr:from>
    <cdr:to>
      <cdr:x>0.6295</cdr:x>
      <cdr:y>0.54375</cdr:y>
    </cdr:to>
    <cdr:sp>
      <cdr:nvSpPr>
        <cdr:cNvPr id="6" name="Line 3087"/>
        <cdr:cNvSpPr>
          <a:spLocks/>
        </cdr:cNvSpPr>
      </cdr:nvSpPr>
      <cdr:spPr>
        <a:xfrm flipH="1" flipV="1">
          <a:off x="1724025" y="952500"/>
          <a:ext cx="390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0.28</cdr:y>
    </cdr:from>
    <cdr:to>
      <cdr:x>0.571</cdr:x>
      <cdr:y>0.54375</cdr:y>
    </cdr:to>
    <cdr:sp>
      <cdr:nvSpPr>
        <cdr:cNvPr id="7" name="Line 3088"/>
        <cdr:cNvSpPr>
          <a:spLocks/>
        </cdr:cNvSpPr>
      </cdr:nvSpPr>
      <cdr:spPr>
        <a:xfrm>
          <a:off x="1381125" y="752475"/>
          <a:ext cx="542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0.44175</cdr:y>
    </cdr:from>
    <cdr:to>
      <cdr:x>0.48675</cdr:x>
      <cdr:y>0.54375</cdr:y>
    </cdr:to>
    <cdr:sp>
      <cdr:nvSpPr>
        <cdr:cNvPr id="8" name="Line 3089"/>
        <cdr:cNvSpPr>
          <a:spLocks/>
        </cdr:cNvSpPr>
      </cdr:nvSpPr>
      <cdr:spPr>
        <a:xfrm flipH="1" flipV="1">
          <a:off x="1381125" y="1190625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0.27175</cdr:x>
      <cdr:y>0.84025</cdr:y>
    </cdr:from>
    <cdr:to>
      <cdr:x>0.39375</cdr:x>
      <cdr:y>0.91375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914400" y="225742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0.739</cdr:x>
      <cdr:y>0.20725</cdr:y>
    </cdr:from>
    <cdr:to>
      <cdr:x>0.838</cdr:x>
      <cdr:y>0.28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2486025" y="5524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0.913</cdr:y>
    </cdr:from>
    <cdr:to>
      <cdr:x>0.0855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574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0.6</cdr:x>
      <cdr:y>0.2475</cdr:y>
    </cdr:from>
    <cdr:to>
      <cdr:x>0.6295</cdr:x>
      <cdr:y>0.335</cdr:y>
    </cdr:to>
    <cdr:sp>
      <cdr:nvSpPr>
        <cdr:cNvPr id="12" name="AutoShape 3093"/>
        <cdr:cNvSpPr>
          <a:spLocks/>
        </cdr:cNvSpPr>
      </cdr:nvSpPr>
      <cdr:spPr>
        <a:xfrm>
          <a:off x="2019300" y="666750"/>
          <a:ext cx="9525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0.2475</cdr:y>
    </cdr:from>
    <cdr:to>
      <cdr:x>0.5165</cdr:x>
      <cdr:y>0.335</cdr:y>
    </cdr:to>
    <cdr:sp>
      <cdr:nvSpPr>
        <cdr:cNvPr id="13" name="AutoShape 3094"/>
        <cdr:cNvSpPr>
          <a:spLocks/>
        </cdr:cNvSpPr>
      </cdr:nvSpPr>
      <cdr:spPr>
        <a:xfrm flipV="1">
          <a:off x="1638300" y="666750"/>
          <a:ext cx="104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0.60175</cdr:y>
    </cdr:from>
    <cdr:to>
      <cdr:x>0.583</cdr:x>
      <cdr:y>0.6755</cdr:y>
    </cdr:to>
    <cdr:sp>
      <cdr:nvSpPr>
        <cdr:cNvPr id="14" name="Text Box 3095"/>
        <cdr:cNvSpPr txBox="1">
          <a:spLocks noChangeArrowheads="1"/>
        </cdr:cNvSpPr>
      </cdr:nvSpPr>
      <cdr:spPr>
        <a:xfrm>
          <a:off x="1323975" y="16192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原溶媒</a:t>
          </a:r>
        </a:p>
      </cdr:txBody>
    </cdr:sp>
  </cdr:relSizeAnchor>
  <cdr:relSizeAnchor xmlns:cdr="http://schemas.openxmlformats.org/drawingml/2006/chartDrawing">
    <cdr:from>
      <cdr:x>0.69525</cdr:x>
      <cdr:y>0.60175</cdr:y>
    </cdr:from>
    <cdr:to>
      <cdr:x>0.8845</cdr:x>
      <cdr:y>0.6755</cdr:y>
    </cdr:to>
    <cdr:sp>
      <cdr:nvSpPr>
        <cdr:cNvPr id="15" name="Text Box 3096"/>
        <cdr:cNvSpPr txBox="1">
          <a:spLocks noChangeArrowheads="1"/>
        </cdr:cNvSpPr>
      </cdr:nvSpPr>
      <cdr:spPr>
        <a:xfrm>
          <a:off x="2343150" y="16192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0.6115</cdr:y>
    </cdr:from>
    <cdr:to>
      <cdr:x>0.955</cdr:x>
      <cdr:y>0.6915</cdr:y>
    </cdr:to>
    <cdr:sp>
      <cdr:nvSpPr>
        <cdr:cNvPr id="1" name="Text Box 17"/>
        <cdr:cNvSpPr txBox="1">
          <a:spLocks noChangeArrowheads="1"/>
        </cdr:cNvSpPr>
      </cdr:nvSpPr>
      <cdr:spPr>
        <a:xfrm>
          <a:off x="2238375" y="15906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0.3355</cdr:x>
      <cdr:y>0.2675</cdr:y>
    </cdr:from>
    <cdr:to>
      <cdr:x>0.683</cdr:x>
      <cdr:y>0.34675</cdr:y>
    </cdr:to>
    <cdr:sp>
      <cdr:nvSpPr>
        <cdr:cNvPr id="2" name="Text Box 18"/>
        <cdr:cNvSpPr txBox="1">
          <a:spLocks noChangeArrowheads="1"/>
        </cdr:cNvSpPr>
      </cdr:nvSpPr>
      <cdr:spPr>
        <a:xfrm>
          <a:off x="1228725" y="69532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0.48675</cdr:x>
      <cdr:y>0.346</cdr:y>
    </cdr:from>
    <cdr:to>
      <cdr:x>0.532</cdr:x>
      <cdr:y>0.42625</cdr:y>
    </cdr:to>
    <cdr:sp>
      <cdr:nvSpPr>
        <cdr:cNvPr id="3" name="Line 19"/>
        <cdr:cNvSpPr>
          <a:spLocks/>
        </cdr:cNvSpPr>
      </cdr:nvSpPr>
      <cdr:spPr>
        <a:xfrm>
          <a:off x="1790700" y="895350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0.532</cdr:y>
    </cdr:from>
    <cdr:to>
      <cdr:x>0.659</cdr:x>
      <cdr:y>0.6105</cdr:y>
    </cdr:to>
    <cdr:sp>
      <cdr:nvSpPr>
        <cdr:cNvPr id="4" name="Line 20"/>
        <cdr:cNvSpPr>
          <a:spLocks/>
        </cdr:cNvSpPr>
      </cdr:nvSpPr>
      <cdr:spPr>
        <a:xfrm>
          <a:off x="2238375" y="13811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0.71025</cdr:y>
    </cdr:from>
    <cdr:to>
      <cdr:x>0.3515</cdr:x>
      <cdr:y>0.78575</cdr:y>
    </cdr:to>
    <cdr:sp>
      <cdr:nvSpPr>
        <cdr:cNvPr id="5" name="Text Box 21"/>
        <cdr:cNvSpPr txBox="1">
          <a:spLocks noChangeArrowheads="1"/>
        </cdr:cNvSpPr>
      </cdr:nvSpPr>
      <cdr:spPr>
        <a:xfrm>
          <a:off x="809625" y="184785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cdr:txBody>
    </cdr:sp>
  </cdr:relSizeAnchor>
  <cdr:relSizeAnchor xmlns:cdr="http://schemas.openxmlformats.org/drawingml/2006/chartDrawing">
    <cdr:from>
      <cdr:x>0.71675</cdr:x>
      <cdr:y>0.1915</cdr:y>
    </cdr:from>
    <cdr:to>
      <cdr:x>0.84675</cdr:x>
      <cdr:y>0.26675</cdr:y>
    </cdr:to>
    <cdr:sp>
      <cdr:nvSpPr>
        <cdr:cNvPr id="6" name="Text Box 22"/>
        <cdr:cNvSpPr txBox="1">
          <a:spLocks noChangeArrowheads="1"/>
        </cdr:cNvSpPr>
      </cdr:nvSpPr>
      <cdr:spPr>
        <a:xfrm>
          <a:off x="2638425" y="49530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14</xdr:col>
      <xdr:colOff>314325</xdr:colOff>
      <xdr:row>17</xdr:row>
      <xdr:rowOff>38100</xdr:rowOff>
    </xdr:to>
    <xdr:graphicFrame>
      <xdr:nvGraphicFramePr>
        <xdr:cNvPr id="1" name="グラフ 25"/>
        <xdr:cNvGraphicFramePr/>
      </xdr:nvGraphicFramePr>
      <xdr:xfrm>
        <a:off x="6400800" y="0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17</xdr:row>
      <xdr:rowOff>66675</xdr:rowOff>
    </xdr:from>
    <xdr:to>
      <xdr:col>15</xdr:col>
      <xdr:colOff>0</xdr:colOff>
      <xdr:row>34</xdr:row>
      <xdr:rowOff>85725</xdr:rowOff>
    </xdr:to>
    <xdr:graphicFrame>
      <xdr:nvGraphicFramePr>
        <xdr:cNvPr id="2" name="グラフ 26"/>
        <xdr:cNvGraphicFramePr/>
      </xdr:nvGraphicFramePr>
      <xdr:xfrm>
        <a:off x="6457950" y="2724150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tabSelected="1" zoomScalePageLayoutView="0" workbookViewId="0" topLeftCell="A1">
      <selection activeCell="A11" sqref="A11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12" ht="12.75" thickBot="1">
      <c r="A1" s="3" t="s">
        <v>1</v>
      </c>
      <c r="B1" s="8">
        <v>2</v>
      </c>
      <c r="F1" s="10" t="s">
        <v>43</v>
      </c>
      <c r="G1" s="12">
        <v>0.23</v>
      </c>
      <c r="H1" s="1" t="s">
        <v>28</v>
      </c>
      <c r="L1" s="1" t="s">
        <v>17</v>
      </c>
    </row>
    <row r="2" spans="1:12" ht="12">
      <c r="A2" s="3" t="s">
        <v>8</v>
      </c>
      <c r="B2" s="1" t="s">
        <v>10</v>
      </c>
      <c r="C2" s="1" t="s">
        <v>9</v>
      </c>
      <c r="F2" s="10" t="s">
        <v>44</v>
      </c>
      <c r="G2" s="1">
        <v>0.01</v>
      </c>
      <c r="L2" s="23" t="s">
        <v>18</v>
      </c>
    </row>
    <row r="3" spans="1:7" ht="12">
      <c r="A3" s="3">
        <v>0.6999999999999961</v>
      </c>
      <c r="B3" s="1">
        <v>0.0004976778350120375</v>
      </c>
      <c r="C3" s="1">
        <v>-0.000644387411794933</v>
      </c>
      <c r="F3" s="10" t="s">
        <v>45</v>
      </c>
      <c r="G3" s="1">
        <v>0.001</v>
      </c>
    </row>
    <row r="4" spans="2:7" ht="12.75" thickBot="1">
      <c r="B4" s="14" t="s">
        <v>29</v>
      </c>
      <c r="C4" s="14" t="s">
        <v>11</v>
      </c>
      <c r="D4" s="14"/>
      <c r="E4" s="14"/>
      <c r="F4" s="10" t="s">
        <v>7</v>
      </c>
      <c r="G4" s="12">
        <v>2</v>
      </c>
    </row>
    <row r="5" spans="1:8" ht="12.75" thickBot="1">
      <c r="A5" s="3" t="s">
        <v>2</v>
      </c>
      <c r="B5" s="11">
        <f>-(G9/G1)*(B3-G12)</f>
        <v>-0.006191249622428748</v>
      </c>
      <c r="C5" s="13">
        <f>-(G10/G7)*(G13-C3)</f>
        <v>-0.009172221662857407</v>
      </c>
      <c r="D5" s="16"/>
      <c r="E5" s="16"/>
      <c r="F5" s="10" t="s">
        <v>46</v>
      </c>
      <c r="G5" s="31">
        <f>G1*(G2-G3)/(G4*G2)</f>
        <v>0.10350000000000001</v>
      </c>
      <c r="H5" s="1" t="s">
        <v>28</v>
      </c>
    </row>
    <row r="6" spans="6:7" ht="12.75" thickBot="1">
      <c r="F6" s="10" t="s">
        <v>47</v>
      </c>
      <c r="G6" s="1">
        <v>1.5</v>
      </c>
    </row>
    <row r="7" spans="1:17" ht="12">
      <c r="A7" s="3" t="s">
        <v>15</v>
      </c>
      <c r="B7" s="5">
        <v>0</v>
      </c>
      <c r="F7" s="10" t="s">
        <v>48</v>
      </c>
      <c r="G7" s="1">
        <f>G5*G6</f>
        <v>0.15525</v>
      </c>
      <c r="H7" s="1" t="s">
        <v>28</v>
      </c>
      <c r="P7" s="28">
        <f>B12</f>
        <v>0.01</v>
      </c>
      <c r="Q7" s="28">
        <f>C12</f>
        <v>0.0133</v>
      </c>
    </row>
    <row r="8" spans="1:17" ht="12">
      <c r="A8" s="4" t="s">
        <v>0</v>
      </c>
      <c r="B8" s="6">
        <v>0.65</v>
      </c>
      <c r="F8" s="10" t="s">
        <v>49</v>
      </c>
      <c r="G8" s="1">
        <f>G1*(G2-G3)/G7</f>
        <v>0.013333333333333334</v>
      </c>
      <c r="P8" s="28">
        <f>D12</f>
        <v>0.007090789473684209</v>
      </c>
      <c r="Q8" s="28">
        <f>E12</f>
        <v>0.014181578947368418</v>
      </c>
    </row>
    <row r="9" spans="1:12" ht="12.75" thickBot="1">
      <c r="A9" s="3" t="s">
        <v>16</v>
      </c>
      <c r="B9" s="7">
        <v>0.05</v>
      </c>
      <c r="F9" s="10" t="s">
        <v>39</v>
      </c>
      <c r="G9" s="12">
        <v>2</v>
      </c>
      <c r="H9" s="1" t="s">
        <v>27</v>
      </c>
      <c r="L9" s="25"/>
    </row>
    <row r="10" spans="1:17" ht="12">
      <c r="A10" s="3" t="s">
        <v>3</v>
      </c>
      <c r="F10" s="10" t="s">
        <v>40</v>
      </c>
      <c r="G10" s="12">
        <v>6.6</v>
      </c>
      <c r="H10" s="1" t="s">
        <v>27</v>
      </c>
      <c r="P10" s="19">
        <f>B24</f>
        <v>0.0011835862809064619</v>
      </c>
      <c r="Q10" s="28">
        <f>C24</f>
        <v>0.0003617590550618903</v>
      </c>
    </row>
    <row r="11" spans="1:17" ht="12.75" thickBot="1">
      <c r="A11" s="3" t="s">
        <v>4</v>
      </c>
      <c r="B11" s="16" t="s">
        <v>6</v>
      </c>
      <c r="C11" s="16" t="s">
        <v>5</v>
      </c>
      <c r="D11" s="16" t="s">
        <v>14</v>
      </c>
      <c r="E11" s="16" t="s">
        <v>13</v>
      </c>
      <c r="F11" s="10" t="s">
        <v>12</v>
      </c>
      <c r="G11" s="1">
        <f>-G9/G10</f>
        <v>-0.30303030303030304</v>
      </c>
      <c r="P11" s="28">
        <f>D24</f>
        <v>0.00031281462665930254</v>
      </c>
      <c r="Q11" s="28">
        <f>E24</f>
        <v>0.0006256292533186051</v>
      </c>
    </row>
    <row r="12" spans="1:12" ht="12.75" thickBot="1">
      <c r="A12" s="2">
        <v>0</v>
      </c>
      <c r="B12" s="30">
        <v>0.01</v>
      </c>
      <c r="C12" s="27">
        <v>0.0133</v>
      </c>
      <c r="D12" s="32">
        <f aca="true" t="shared" si="0" ref="D12:D25">($G$11*B12-C12)/($G$11-$G$4)</f>
        <v>0.007090789473684209</v>
      </c>
      <c r="E12" s="26">
        <f aca="true" t="shared" si="1" ref="E12:E25">D12*$G$4</f>
        <v>0.014181578947368418</v>
      </c>
      <c r="F12" s="10" t="s">
        <v>41</v>
      </c>
      <c r="G12" s="1">
        <f>(G11*B3-C3)/(G11-G4)</f>
        <v>-0.00021431587156726855</v>
      </c>
      <c r="J12" s="24"/>
      <c r="L12" s="25"/>
    </row>
    <row r="13" spans="1:10" ht="12">
      <c r="A13" s="2">
        <v>0.05</v>
      </c>
      <c r="B13" s="28">
        <v>0.008796674861386859</v>
      </c>
      <c r="C13" s="28">
        <v>0.01153409936573637</v>
      </c>
      <c r="D13" s="32">
        <f t="shared" si="0"/>
        <v>0.006165684574778537</v>
      </c>
      <c r="E13" s="26">
        <f t="shared" si="1"/>
        <v>0.012331369149557073</v>
      </c>
      <c r="F13" s="10" t="s">
        <v>42</v>
      </c>
      <c r="G13" s="1">
        <f>G4*(G11*B3-C3)/(G11-G4)</f>
        <v>-0.0004286317431345371</v>
      </c>
      <c r="J13" s="19"/>
    </row>
    <row r="14" spans="1:11" ht="12">
      <c r="A14" s="2">
        <v>0.1</v>
      </c>
      <c r="B14" s="28">
        <v>0.007708428850077354</v>
      </c>
      <c r="C14" s="28">
        <v>0.009937079358474522</v>
      </c>
      <c r="D14" s="32">
        <f t="shared" si="0"/>
        <v>0.005329051412242536</v>
      </c>
      <c r="E14" s="26">
        <f t="shared" si="1"/>
        <v>0.010658102824485071</v>
      </c>
      <c r="J14" s="19"/>
      <c r="K14" s="21"/>
    </row>
    <row r="15" spans="1:11" ht="12">
      <c r="A15" s="2">
        <v>0.15</v>
      </c>
      <c r="B15" s="28">
        <v>0.006724256457156222</v>
      </c>
      <c r="C15" s="28">
        <v>0.008492789201877932</v>
      </c>
      <c r="D15" s="32">
        <f t="shared" si="0"/>
        <v>0.0045724290557043945</v>
      </c>
      <c r="E15" s="26">
        <f t="shared" si="1"/>
        <v>0.009144858111408789</v>
      </c>
      <c r="J15" s="19"/>
      <c r="K15" s="22"/>
    </row>
    <row r="16" spans="1:11" ht="12">
      <c r="A16" s="2">
        <v>0.2</v>
      </c>
      <c r="B16" s="28">
        <v>0.005834204677575074</v>
      </c>
      <c r="C16" s="28">
        <v>0.007186622687396825</v>
      </c>
      <c r="D16" s="32">
        <f t="shared" si="0"/>
        <v>0.003888165729734815</v>
      </c>
      <c r="E16" s="26">
        <f t="shared" si="1"/>
        <v>0.00777633145946963</v>
      </c>
      <c r="F16" s="17"/>
      <c r="J16" s="19"/>
      <c r="K16" s="22"/>
    </row>
    <row r="17" spans="1:11" ht="12">
      <c r="A17" s="2">
        <v>0.25</v>
      </c>
      <c r="B17" s="28">
        <v>0.00502927235470809</v>
      </c>
      <c r="C17" s="28">
        <v>0.006005370460647588</v>
      </c>
      <c r="D17" s="32">
        <f t="shared" si="0"/>
        <v>0.0032693414309006748</v>
      </c>
      <c r="E17" s="26">
        <f t="shared" si="1"/>
        <v>0.0065386828618013496</v>
      </c>
      <c r="F17" s="17"/>
      <c r="J17" s="19"/>
      <c r="K17" s="22"/>
    </row>
    <row r="18" spans="1:11" ht="12">
      <c r="A18" s="2">
        <v>0.3</v>
      </c>
      <c r="B18" s="28">
        <v>0.004301319151018138</v>
      </c>
      <c r="C18" s="28">
        <v>0.004937086434277221</v>
      </c>
      <c r="D18" s="32">
        <f t="shared" si="0"/>
        <v>0.0027096979452806537</v>
      </c>
      <c r="E18" s="26">
        <f t="shared" si="1"/>
        <v>0.0054193958905613075</v>
      </c>
      <c r="F18" s="17"/>
      <c r="J18" s="19"/>
      <c r="K18" s="22"/>
    </row>
    <row r="19" spans="1:11" ht="12">
      <c r="A19" s="2">
        <v>0.35</v>
      </c>
      <c r="B19" s="28">
        <v>0.0036429832242472686</v>
      </c>
      <c r="C19" s="28">
        <v>0.00397096697633663</v>
      </c>
      <c r="D19" s="32">
        <f t="shared" si="0"/>
        <v>0.002203575558705019</v>
      </c>
      <c r="E19" s="26">
        <f t="shared" si="1"/>
        <v>0.004407151117410038</v>
      </c>
      <c r="F19" s="2"/>
      <c r="J19" s="19"/>
      <c r="K19" s="22"/>
    </row>
    <row r="20" spans="1:11" ht="12">
      <c r="A20" s="2">
        <v>0.4</v>
      </c>
      <c r="B20" s="28">
        <v>0.003047606776585045</v>
      </c>
      <c r="C20" s="28">
        <v>0.0030972416523862936</v>
      </c>
      <c r="D20" s="32">
        <f t="shared" si="0"/>
        <v>0.0017458558196657649</v>
      </c>
      <c r="E20" s="26">
        <f t="shared" si="1"/>
        <v>0.0034917116393315298</v>
      </c>
      <c r="F20" s="2"/>
      <c r="J20" s="19"/>
      <c r="K20" s="22"/>
    </row>
    <row r="21" spans="1:11" ht="12">
      <c r="A21" s="2">
        <v>0.45</v>
      </c>
      <c r="B21" s="28">
        <v>0.002509168723888185</v>
      </c>
      <c r="C21" s="28">
        <v>0.00230707441640142</v>
      </c>
      <c r="D21" s="32">
        <f t="shared" si="0"/>
        <v>0.001331909776054325</v>
      </c>
      <c r="E21" s="26">
        <f t="shared" si="1"/>
        <v>0.00266381955210865</v>
      </c>
      <c r="F21" s="2"/>
      <c r="J21" s="19"/>
      <c r="K21" s="22"/>
    </row>
    <row r="22" spans="1:11" ht="12">
      <c r="A22" s="2">
        <v>0.5</v>
      </c>
      <c r="B22" s="28">
        <v>0.0020222238040305818</v>
      </c>
      <c r="C22" s="28">
        <v>0.0015924742512132763</v>
      </c>
      <c r="D22" s="32">
        <f t="shared" si="0"/>
        <v>0.0009575511622413674</v>
      </c>
      <c r="E22" s="26">
        <f t="shared" si="1"/>
        <v>0.0019151023244827349</v>
      </c>
      <c r="F22" s="2"/>
      <c r="J22" s="19"/>
      <c r="K22" s="22"/>
    </row>
    <row r="23" spans="1:11" ht="12">
      <c r="A23" s="2">
        <v>0.5499999999999993</v>
      </c>
      <c r="B23" s="28">
        <v>0.0015818475085821175</v>
      </c>
      <c r="C23" s="28">
        <v>0.0009462143547871256</v>
      </c>
      <c r="D23" s="32">
        <f t="shared" si="0"/>
        <v>0.0006189940630762673</v>
      </c>
      <c r="E23" s="26">
        <f t="shared" si="1"/>
        <v>0.0012379881261525346</v>
      </c>
      <c r="F23" s="2"/>
      <c r="J23" s="19"/>
      <c r="K23" s="22"/>
    </row>
    <row r="24" spans="1:11" ht="12">
      <c r="A24" s="12">
        <v>0.5999999999999982</v>
      </c>
      <c r="B24" s="19">
        <v>0.0011835862809064619</v>
      </c>
      <c r="C24" s="28">
        <v>0.0003617590550618903</v>
      </c>
      <c r="D24" s="32">
        <f t="shared" si="0"/>
        <v>0.00031281462665930254</v>
      </c>
      <c r="E24" s="26">
        <f t="shared" si="1"/>
        <v>0.0006256292533186051</v>
      </c>
      <c r="F24" s="2"/>
      <c r="J24" s="19"/>
      <c r="K24" s="22"/>
    </row>
    <row r="25" spans="1:11" ht="12">
      <c r="A25" s="12">
        <v>0.6499999999999971</v>
      </c>
      <c r="B25" s="19">
        <v>0.0008234124770276781</v>
      </c>
      <c r="C25" s="28">
        <v>-0.00016680228576385683</v>
      </c>
      <c r="D25" s="32">
        <f t="shared" si="0"/>
        <v>3.5916438685125084E-05</v>
      </c>
      <c r="E25" s="26">
        <f t="shared" si="1"/>
        <v>7.183287737025017E-05</v>
      </c>
      <c r="F25" s="2"/>
      <c r="J25" s="19"/>
      <c r="K25" s="22"/>
    </row>
    <row r="26" spans="1:11" ht="12">
      <c r="A26" s="12"/>
      <c r="B26" s="19"/>
      <c r="C26" s="28"/>
      <c r="D26" s="10"/>
      <c r="E26" s="26"/>
      <c r="F26" s="2"/>
      <c r="J26" s="19"/>
      <c r="K26" s="22"/>
    </row>
    <row r="27" spans="1:11" ht="12">
      <c r="A27" s="12"/>
      <c r="B27" s="19"/>
      <c r="C27" s="28"/>
      <c r="D27" s="10"/>
      <c r="E27" s="26"/>
      <c r="F27" s="2"/>
      <c r="G27"/>
      <c r="J27" s="19"/>
      <c r="K27" s="22"/>
    </row>
    <row r="28" spans="1:11" ht="12">
      <c r="A28" s="12"/>
      <c r="B28" s="19"/>
      <c r="C28" s="28"/>
      <c r="D28" s="10"/>
      <c r="E28" s="26"/>
      <c r="F28" s="2"/>
      <c r="J28" s="19"/>
      <c r="K28" s="22"/>
    </row>
    <row r="29" spans="1:11" ht="12">
      <c r="A29" s="12"/>
      <c r="B29" s="19"/>
      <c r="C29" s="28"/>
      <c r="D29" s="10"/>
      <c r="E29" s="26"/>
      <c r="F29" s="2"/>
      <c r="J29" s="19"/>
      <c r="K29" s="22"/>
    </row>
    <row r="30" spans="1:11" ht="12">
      <c r="A30" s="12"/>
      <c r="B30" s="19"/>
      <c r="C30" s="28"/>
      <c r="D30" s="10"/>
      <c r="E30" s="26"/>
      <c r="F30" s="2"/>
      <c r="J30" s="19"/>
      <c r="K30" s="22"/>
    </row>
    <row r="31" spans="1:11" ht="12">
      <c r="A31" s="12"/>
      <c r="B31" s="19"/>
      <c r="C31" s="28"/>
      <c r="D31" s="10"/>
      <c r="E31" s="26"/>
      <c r="F31" s="2"/>
      <c r="J31" s="19"/>
      <c r="K31" s="22"/>
    </row>
    <row r="32" spans="1:11" ht="12">
      <c r="A32" s="12"/>
      <c r="B32" s="19"/>
      <c r="C32" s="28"/>
      <c r="D32" s="10"/>
      <c r="E32" s="26"/>
      <c r="F32" s="2"/>
      <c r="J32" s="19"/>
      <c r="K32" s="22"/>
    </row>
    <row r="33" spans="1:11" ht="12">
      <c r="A33" s="12"/>
      <c r="B33" s="19"/>
      <c r="C33" s="28"/>
      <c r="D33" s="10"/>
      <c r="E33" s="26"/>
      <c r="F33" s="2"/>
      <c r="J33" s="19"/>
      <c r="K33" s="22"/>
    </row>
    <row r="34" spans="1:11" ht="12">
      <c r="A34" s="12"/>
      <c r="B34" s="19"/>
      <c r="C34" s="28"/>
      <c r="D34" s="10"/>
      <c r="E34" s="26"/>
      <c r="J34" s="19"/>
      <c r="K34" s="22"/>
    </row>
    <row r="35" spans="1:5" ht="12">
      <c r="A35" s="12"/>
      <c r="B35" s="19"/>
      <c r="C35" s="28"/>
      <c r="D35" s="10"/>
      <c r="E35" s="26"/>
    </row>
    <row r="36" spans="1:5" ht="12">
      <c r="A36" s="12"/>
      <c r="B36" s="19"/>
      <c r="C36" s="28"/>
      <c r="D36" s="10"/>
      <c r="E36" s="26"/>
    </row>
    <row r="37" spans="1:5" ht="12">
      <c r="A37" s="12"/>
      <c r="B37" s="19"/>
      <c r="C37" s="28"/>
      <c r="D37" s="10"/>
      <c r="E37" s="26"/>
    </row>
    <row r="38" spans="1:5" ht="12">
      <c r="A38" s="12"/>
      <c r="B38" s="19"/>
      <c r="C38" s="28"/>
      <c r="D38" s="10"/>
      <c r="E38" s="26"/>
    </row>
    <row r="39" spans="1:5" ht="12">
      <c r="A39" s="12"/>
      <c r="B39" s="19"/>
      <c r="C39" s="20"/>
      <c r="D39" s="10"/>
      <c r="E39" s="21"/>
    </row>
    <row r="40" spans="1:5" ht="12">
      <c r="A40" s="12"/>
      <c r="B40" s="19"/>
      <c r="C40" s="20"/>
      <c r="D40" s="10"/>
      <c r="E40" s="21"/>
    </row>
    <row r="41" spans="1:5" ht="12">
      <c r="A41" s="12"/>
      <c r="B41" s="19"/>
      <c r="C41" s="20"/>
      <c r="D41" s="10"/>
      <c r="E41" s="21"/>
    </row>
    <row r="42" spans="1:5" ht="12">
      <c r="A42" s="12"/>
      <c r="B42" s="19"/>
      <c r="C42" s="20"/>
      <c r="D42" s="10"/>
      <c r="E42" s="21"/>
    </row>
    <row r="43" spans="1:5" ht="12">
      <c r="A43" s="12"/>
      <c r="B43" s="19"/>
      <c r="C43" s="20"/>
      <c r="D43" s="10"/>
      <c r="E43" s="21"/>
    </row>
    <row r="44" spans="1:5" ht="12">
      <c r="A44" s="12"/>
      <c r="B44" s="19"/>
      <c r="C44" s="20"/>
      <c r="D44" s="10"/>
      <c r="E44" s="21"/>
    </row>
    <row r="45" spans="1:5" ht="12">
      <c r="A45" s="12"/>
      <c r="B45" s="19"/>
      <c r="C45" s="20"/>
      <c r="D45" s="10"/>
      <c r="E45" s="21"/>
    </row>
    <row r="46" spans="1:5" ht="12">
      <c r="A46" s="12"/>
      <c r="B46" s="19"/>
      <c r="C46" s="20"/>
      <c r="D46" s="10"/>
      <c r="E46" s="21"/>
    </row>
    <row r="47" spans="1:5" ht="12">
      <c r="A47" s="12"/>
      <c r="B47" s="19"/>
      <c r="C47" s="20"/>
      <c r="D47" s="10"/>
      <c r="E47" s="21"/>
    </row>
    <row r="48" spans="1:5" ht="12">
      <c r="A48" s="12"/>
      <c r="B48" s="19"/>
      <c r="C48" s="20"/>
      <c r="D48" s="10"/>
      <c r="E48" s="21"/>
    </row>
    <row r="49" spans="1:5" ht="12">
      <c r="A49" s="12"/>
      <c r="B49" s="19"/>
      <c r="C49" s="20"/>
      <c r="D49" s="10"/>
      <c r="E49" s="21"/>
    </row>
    <row r="50" spans="1:5" ht="12">
      <c r="A50" s="12"/>
      <c r="B50" s="19"/>
      <c r="C50" s="20"/>
      <c r="D50" s="10"/>
      <c r="E50" s="21"/>
    </row>
    <row r="51" spans="1:5" ht="12">
      <c r="A51" s="12"/>
      <c r="B51" s="19"/>
      <c r="C51" s="20"/>
      <c r="D51" s="10"/>
      <c r="E51" s="21"/>
    </row>
    <row r="52" spans="1:5" ht="12">
      <c r="A52" s="12"/>
      <c r="B52" s="19"/>
      <c r="C52" s="20"/>
      <c r="D52" s="10"/>
      <c r="E52" s="21"/>
    </row>
    <row r="53" spans="1:5" ht="12">
      <c r="A53" s="12"/>
      <c r="B53" s="19"/>
      <c r="C53" s="20"/>
      <c r="D53" s="10"/>
      <c r="E53" s="21"/>
    </row>
    <row r="54" spans="1:5" ht="12">
      <c r="A54" s="12"/>
      <c r="B54" s="19"/>
      <c r="C54" s="20"/>
      <c r="D54" s="10"/>
      <c r="E54" s="21"/>
    </row>
    <row r="55" spans="1:5" ht="12">
      <c r="A55" s="12"/>
      <c r="B55" s="19"/>
      <c r="C55" s="20"/>
      <c r="D55" s="10"/>
      <c r="E55" s="21"/>
    </row>
    <row r="56" spans="1:5" ht="12">
      <c r="A56" s="12"/>
      <c r="B56" s="19"/>
      <c r="C56" s="20"/>
      <c r="D56" s="10"/>
      <c r="E56" s="21"/>
    </row>
    <row r="57" spans="1:5" ht="12">
      <c r="A57" s="12"/>
      <c r="B57" s="19"/>
      <c r="C57" s="20"/>
      <c r="D57" s="10"/>
      <c r="E57" s="21"/>
    </row>
    <row r="58" spans="1:5" ht="12">
      <c r="A58" s="12"/>
      <c r="B58" s="19"/>
      <c r="C58" s="20"/>
      <c r="D58" s="10"/>
      <c r="E58" s="21"/>
    </row>
    <row r="59" spans="1:5" ht="12">
      <c r="A59" s="12"/>
      <c r="B59" s="19"/>
      <c r="C59" s="20"/>
      <c r="D59" s="18"/>
      <c r="E59" s="9"/>
    </row>
    <row r="60" spans="1:5" ht="12">
      <c r="A60" s="12"/>
      <c r="B60" s="19"/>
      <c r="C60" s="20"/>
      <c r="D60" s="18"/>
      <c r="E60" s="9"/>
    </row>
    <row r="61" spans="1:5" ht="12">
      <c r="A61" s="12"/>
      <c r="B61" s="19"/>
      <c r="C61" s="20"/>
      <c r="D61" s="18"/>
      <c r="E61" s="9"/>
    </row>
    <row r="62" spans="1:5" ht="12">
      <c r="A62" s="12"/>
      <c r="B62" s="19"/>
      <c r="C62" s="20"/>
      <c r="D62" s="18"/>
      <c r="E62" s="9"/>
    </row>
    <row r="63" spans="1:4" ht="12">
      <c r="A63" s="12"/>
      <c r="B63" s="19"/>
      <c r="C63" s="20"/>
      <c r="D63" s="18"/>
    </row>
    <row r="64" spans="1:4" ht="12">
      <c r="A64" s="12"/>
      <c r="B64" s="19"/>
      <c r="C64" s="18"/>
      <c r="D64" s="18"/>
    </row>
    <row r="65" spans="1:4" ht="12">
      <c r="A65" s="12"/>
      <c r="B65" s="19"/>
      <c r="C65" s="18"/>
      <c r="D65" s="18"/>
    </row>
    <row r="66" spans="1:4" ht="12">
      <c r="A66" s="12"/>
      <c r="B66" s="19"/>
      <c r="C66" s="18"/>
      <c r="D66" s="18"/>
    </row>
    <row r="67" spans="1:4" ht="12">
      <c r="A67" s="12"/>
      <c r="B67" s="19"/>
      <c r="C67" s="18"/>
      <c r="D67" s="18"/>
    </row>
    <row r="68" spans="1:4" ht="12">
      <c r="A68" s="12"/>
      <c r="B68" s="19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L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zoomScalePageLayoutView="0" workbookViewId="0" topLeftCell="A1">
      <selection activeCell="B26" sqref="B26"/>
    </sheetView>
  </sheetViews>
  <sheetFormatPr defaultColWidth="9.33203125" defaultRowHeight="10.5"/>
  <cols>
    <col min="1" max="1" width="17.16015625" style="29" customWidth="1"/>
    <col min="2" max="2" width="14.16015625" style="29" customWidth="1"/>
    <col min="3" max="3" width="11.5" style="29" customWidth="1"/>
    <col min="4" max="16384" width="9.33203125" style="29" customWidth="1"/>
  </cols>
  <sheetData>
    <row r="1" spans="1:3" ht="13.5">
      <c r="A1" s="29" t="s">
        <v>19</v>
      </c>
      <c r="B1" s="29" t="s">
        <v>20</v>
      </c>
      <c r="C1" s="29">
        <f>(3.14/4)*0.1^2</f>
        <v>0.007850000000000001</v>
      </c>
    </row>
    <row r="3" ht="13.5">
      <c r="A3" s="29" t="s">
        <v>21</v>
      </c>
    </row>
    <row r="4" spans="2:3" ht="13.5">
      <c r="B4" s="29" t="s">
        <v>22</v>
      </c>
      <c r="C4" s="29">
        <v>3</v>
      </c>
    </row>
    <row r="5" spans="1:3" ht="13.5">
      <c r="A5" s="29" t="s">
        <v>25</v>
      </c>
      <c r="B5" s="29" t="s">
        <v>23</v>
      </c>
      <c r="C5" s="29">
        <f>C4/3600/C1</f>
        <v>0.10615711252653927</v>
      </c>
    </row>
    <row r="8" ht="13.5">
      <c r="A8" s="29" t="s">
        <v>24</v>
      </c>
    </row>
    <row r="9" spans="2:3" ht="13.5">
      <c r="B9" s="29" t="s">
        <v>22</v>
      </c>
      <c r="C9" s="29">
        <v>6.5</v>
      </c>
    </row>
    <row r="10" spans="1:3" ht="13.5">
      <c r="A10" s="29" t="s">
        <v>26</v>
      </c>
      <c r="B10" s="29" t="s">
        <v>23</v>
      </c>
      <c r="C10" s="29" t="e">
        <f>C9/3600/C6</f>
        <v>#DIV/0!</v>
      </c>
    </row>
    <row r="13" ht="13.5">
      <c r="A13" s="29" t="s">
        <v>30</v>
      </c>
    </row>
    <row r="14" spans="1:3" ht="13.5">
      <c r="A14" s="29" t="s">
        <v>31</v>
      </c>
      <c r="C14" s="29">
        <v>0.23</v>
      </c>
    </row>
    <row r="15" spans="1:3" ht="13.5">
      <c r="A15" s="29" t="s">
        <v>32</v>
      </c>
      <c r="C15" s="29">
        <v>0.01</v>
      </c>
    </row>
    <row r="16" spans="1:3" ht="13.5">
      <c r="A16" s="29" t="s">
        <v>33</v>
      </c>
      <c r="C16" s="29">
        <v>0.001</v>
      </c>
    </row>
    <row r="17" spans="1:3" ht="13.5">
      <c r="A17" s="29" t="s">
        <v>35</v>
      </c>
      <c r="C17" s="29">
        <f>C14*(C15-C16)</f>
        <v>0.0020700000000000002</v>
      </c>
    </row>
    <row r="18" spans="1:3" ht="13.5">
      <c r="A18" s="29" t="s">
        <v>34</v>
      </c>
      <c r="C18" s="29">
        <v>2</v>
      </c>
    </row>
    <row r="19" spans="1:3" ht="13.5">
      <c r="A19" s="29" t="s">
        <v>36</v>
      </c>
      <c r="C19" s="29">
        <f>C17/(C18*C15)</f>
        <v>0.10350000000000001</v>
      </c>
    </row>
    <row r="20" spans="1:3" ht="13.5">
      <c r="A20" s="29" t="s">
        <v>37</v>
      </c>
      <c r="C20" s="29">
        <v>0.16</v>
      </c>
    </row>
    <row r="22" spans="1:3" ht="13.5">
      <c r="A22" s="29" t="s">
        <v>38</v>
      </c>
      <c r="C22" s="29">
        <f>C17/C20</f>
        <v>0.012937500000000001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