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4050" yWindow="1335" windowWidth="24000" windowHeight="11715"/>
  </bookViews>
  <sheets>
    <sheet name="事業発電表計算モデル" sheetId="1" r:id="rId1"/>
    <sheet name="事業発電表計算式モデル " sheetId="2" r:id="rId2"/>
    <sheet name="住宅発電表計算モデル" sheetId="5" r:id="rId3"/>
    <sheet name="住宅発電計算式モデル " sheetId="6" r:id="rId4"/>
  </sheets>
  <definedNames>
    <definedName name="solver_adj" localSheetId="0" hidden="1">事業発電表計算モデル!$O$3</definedName>
    <definedName name="solver_adj" localSheetId="1" hidden="1">'事業発電表計算式モデル '!$O$3</definedName>
    <definedName name="solver_adj" localSheetId="3" hidden="1">'住宅発電計算式モデル '!$O$3</definedName>
    <definedName name="solver_adj" localSheetId="2" hidden="1">住宅発電表計算モデル!$O$3</definedName>
    <definedName name="solver_cvg" localSheetId="0" hidden="1">0.0001</definedName>
    <definedName name="solver_cvg" localSheetId="1" hidden="1">0.0001</definedName>
    <definedName name="solver_cvg" localSheetId="3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3" hidden="1">1</definedName>
    <definedName name="solver_drv" localSheetId="2" hidden="1">1</definedName>
    <definedName name="solver_est" localSheetId="0" hidden="1">1</definedName>
    <definedName name="solver_est" localSheetId="1" hidden="1">1</definedName>
    <definedName name="solver_est" localSheetId="3" hidden="1">1</definedName>
    <definedName name="solver_est" localSheetId="2" hidden="1">1</definedName>
    <definedName name="solver_itr" localSheetId="0" hidden="1">100</definedName>
    <definedName name="solver_itr" localSheetId="1" hidden="1">100</definedName>
    <definedName name="solver_itr" localSheetId="3" hidden="1">100</definedName>
    <definedName name="solver_itr" localSheetId="2" hidden="1">100</definedName>
    <definedName name="solver_lin" localSheetId="0" hidden="1">2</definedName>
    <definedName name="solver_lin" localSheetId="1" hidden="1">2</definedName>
    <definedName name="solver_lin" localSheetId="3" hidden="1">2</definedName>
    <definedName name="solver_lin" localSheetId="2" hidden="1">2</definedName>
    <definedName name="solver_neg" localSheetId="0" hidden="1">2</definedName>
    <definedName name="solver_neg" localSheetId="1" hidden="1">2</definedName>
    <definedName name="solver_neg" localSheetId="3" hidden="1">2</definedName>
    <definedName name="solver_neg" localSheetId="2" hidden="1">2</definedName>
    <definedName name="solver_num" localSheetId="0" hidden="1">0</definedName>
    <definedName name="solver_num" localSheetId="1" hidden="1">0</definedName>
    <definedName name="solver_num" localSheetId="3" hidden="1">0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3" hidden="1">1</definedName>
    <definedName name="solver_nwt" localSheetId="2" hidden="1">1</definedName>
    <definedName name="solver_opt" localSheetId="0" hidden="1">事業発電表計算モデル!#REF!</definedName>
    <definedName name="solver_opt" localSheetId="1" hidden="1">'事業発電表計算式モデル '!#REF!</definedName>
    <definedName name="solver_opt" localSheetId="3" hidden="1">'住宅発電計算式モデル '!#REF!</definedName>
    <definedName name="solver_opt" localSheetId="2" hidden="1">住宅発電表計算モデル!#REF!</definedName>
    <definedName name="solver_pre" localSheetId="0" hidden="1">0.000001</definedName>
    <definedName name="solver_pre" localSheetId="1" hidden="1">0.000001</definedName>
    <definedName name="solver_pre" localSheetId="3" hidden="1">0.000001</definedName>
    <definedName name="solver_pre" localSheetId="2" hidden="1">0.000001</definedName>
    <definedName name="solver_scl" localSheetId="0" hidden="1">2</definedName>
    <definedName name="solver_scl" localSheetId="1" hidden="1">2</definedName>
    <definedName name="solver_scl" localSheetId="3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3" hidden="1">2</definedName>
    <definedName name="solver_sho" localSheetId="2" hidden="1">2</definedName>
    <definedName name="solver_tim" localSheetId="0" hidden="1">100</definedName>
    <definedName name="solver_tim" localSheetId="1" hidden="1">100</definedName>
    <definedName name="solver_tim" localSheetId="3" hidden="1">100</definedName>
    <definedName name="solver_tim" localSheetId="2" hidden="1">100</definedName>
    <definedName name="solver_tol" localSheetId="0" hidden="1">0.05</definedName>
    <definedName name="solver_tol" localSheetId="1" hidden="1">0.05</definedName>
    <definedName name="solver_tol" localSheetId="3" hidden="1">0.05</definedName>
    <definedName name="solver_tol" localSheetId="2" hidden="1">0.05</definedName>
    <definedName name="solver_typ" localSheetId="0" hidden="1">3</definedName>
    <definedName name="solver_typ" localSheetId="1" hidden="1">3</definedName>
    <definedName name="solver_typ" localSheetId="3" hidden="1">3</definedName>
    <definedName name="solver_typ" localSheetId="2" hidden="1">3</definedName>
    <definedName name="solver_val" localSheetId="0" hidden="1">0</definedName>
    <definedName name="solver_val" localSheetId="1" hidden="1">0</definedName>
    <definedName name="solver_val" localSheetId="3" hidden="1">0</definedName>
    <definedName name="solver_val" localSheetId="2" hidden="1">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6"/>
  <c r="M29"/>
  <c r="H3" s="1"/>
  <c r="O26"/>
  <c r="L26"/>
  <c r="O25"/>
  <c r="L25"/>
  <c r="O24"/>
  <c r="L24"/>
  <c r="O23"/>
  <c r="L23"/>
  <c r="O22"/>
  <c r="L22"/>
  <c r="O21"/>
  <c r="L21"/>
  <c r="O20"/>
  <c r="L20"/>
  <c r="O19"/>
  <c r="L19"/>
  <c r="O18"/>
  <c r="L18"/>
  <c r="O17"/>
  <c r="L17"/>
  <c r="O16"/>
  <c r="L16"/>
  <c r="O15"/>
  <c r="L15"/>
  <c r="O14"/>
  <c r="L14"/>
  <c r="O13"/>
  <c r="L13"/>
  <c r="O12"/>
  <c r="L12"/>
  <c r="O11"/>
  <c r="L11"/>
  <c r="O10"/>
  <c r="L10"/>
  <c r="O9"/>
  <c r="L9"/>
  <c r="O8"/>
  <c r="L8"/>
  <c r="O7"/>
  <c r="L7"/>
  <c r="O6"/>
  <c r="L6"/>
  <c r="G3"/>
  <c r="D16" s="1"/>
  <c r="C3"/>
  <c r="D3" s="1"/>
  <c r="P29" i="5"/>
  <c r="M29"/>
  <c r="O26"/>
  <c r="L26"/>
  <c r="O25"/>
  <c r="L25"/>
  <c r="O24"/>
  <c r="L24"/>
  <c r="O23"/>
  <c r="L23"/>
  <c r="O22"/>
  <c r="L22"/>
  <c r="O21"/>
  <c r="L21"/>
  <c r="O20"/>
  <c r="L20"/>
  <c r="O19"/>
  <c r="L19"/>
  <c r="O18"/>
  <c r="L18"/>
  <c r="O17"/>
  <c r="L17"/>
  <c r="O16"/>
  <c r="L16"/>
  <c r="O15"/>
  <c r="L15"/>
  <c r="O14"/>
  <c r="L14"/>
  <c r="O13"/>
  <c r="L13"/>
  <c r="O12"/>
  <c r="L12"/>
  <c r="O11"/>
  <c r="L11"/>
  <c r="O10"/>
  <c r="L10"/>
  <c r="O9"/>
  <c r="L9"/>
  <c r="O8"/>
  <c r="L8"/>
  <c r="O7"/>
  <c r="L7"/>
  <c r="D7"/>
  <c r="O6"/>
  <c r="L6"/>
  <c r="H3"/>
  <c r="D26" s="1"/>
  <c r="F26" s="1"/>
  <c r="G3"/>
  <c r="D16" s="1"/>
  <c r="C3"/>
  <c r="D3" s="1"/>
  <c r="D26" i="6" l="1"/>
  <c r="F26" s="1"/>
  <c r="D22"/>
  <c r="F22" s="1"/>
  <c r="D18"/>
  <c r="F18" s="1"/>
  <c r="D23"/>
  <c r="F23" s="1"/>
  <c r="D19"/>
  <c r="F19" s="1"/>
  <c r="D24"/>
  <c r="F24" s="1"/>
  <c r="D25"/>
  <c r="F25" s="1"/>
  <c r="D21"/>
  <c r="F21" s="1"/>
  <c r="D17"/>
  <c r="F17" s="1"/>
  <c r="D20"/>
  <c r="F20" s="1"/>
  <c r="D7"/>
  <c r="D9"/>
  <c r="D11"/>
  <c r="D13"/>
  <c r="D15"/>
  <c r="E3"/>
  <c r="D8"/>
  <c r="D10"/>
  <c r="D12"/>
  <c r="D14"/>
  <c r="G26" i="5"/>
  <c r="H26" s="1"/>
  <c r="I26" s="1"/>
  <c r="D9"/>
  <c r="D11"/>
  <c r="D13"/>
  <c r="D15"/>
  <c r="D17"/>
  <c r="F17" s="1"/>
  <c r="D21"/>
  <c r="F21" s="1"/>
  <c r="D25"/>
  <c r="F25" s="1"/>
  <c r="D20"/>
  <c r="F20" s="1"/>
  <c r="D24"/>
  <c r="F24" s="1"/>
  <c r="E3"/>
  <c r="D8"/>
  <c r="D10"/>
  <c r="D12"/>
  <c r="D14"/>
  <c r="D19"/>
  <c r="F19" s="1"/>
  <c r="D23"/>
  <c r="F23" s="1"/>
  <c r="D18"/>
  <c r="F18" s="1"/>
  <c r="D22"/>
  <c r="F22" s="1"/>
  <c r="H23" i="6" l="1"/>
  <c r="I23" s="1"/>
  <c r="G23"/>
  <c r="G25"/>
  <c r="H25" s="1"/>
  <c r="I25" s="1"/>
  <c r="G18"/>
  <c r="H18" s="1"/>
  <c r="I18" s="1"/>
  <c r="J3"/>
  <c r="C6"/>
  <c r="H21"/>
  <c r="I21" s="1"/>
  <c r="G21"/>
  <c r="H17"/>
  <c r="I17" s="1"/>
  <c r="G17"/>
  <c r="H19"/>
  <c r="I19" s="1"/>
  <c r="G19"/>
  <c r="G26"/>
  <c r="H26" s="1"/>
  <c r="I26" s="1"/>
  <c r="G20"/>
  <c r="H20" s="1"/>
  <c r="I20" s="1"/>
  <c r="G24"/>
  <c r="H24" s="1"/>
  <c r="I24" s="1"/>
  <c r="G22"/>
  <c r="H22" s="1"/>
  <c r="I22" s="1"/>
  <c r="M26" i="5"/>
  <c r="P26"/>
  <c r="H19"/>
  <c r="I19" s="1"/>
  <c r="G19"/>
  <c r="G20"/>
  <c r="H20" s="1"/>
  <c r="I20" s="1"/>
  <c r="H23"/>
  <c r="I23" s="1"/>
  <c r="G23"/>
  <c r="G24"/>
  <c r="H24" s="1"/>
  <c r="I24" s="1"/>
  <c r="G18"/>
  <c r="H18" s="1"/>
  <c r="I18" s="1"/>
  <c r="J3"/>
  <c r="C6"/>
  <c r="G21"/>
  <c r="H21" s="1"/>
  <c r="I21" s="1"/>
  <c r="G17"/>
  <c r="H17" s="1"/>
  <c r="I17" s="1"/>
  <c r="G22"/>
  <c r="H22" s="1"/>
  <c r="I22" s="1"/>
  <c r="G25"/>
  <c r="H25" s="1"/>
  <c r="I25" s="1"/>
  <c r="M26" i="6" l="1"/>
  <c r="P26"/>
  <c r="P20"/>
  <c r="M20"/>
  <c r="M24"/>
  <c r="P24"/>
  <c r="P25"/>
  <c r="M25"/>
  <c r="M22"/>
  <c r="P22"/>
  <c r="M18"/>
  <c r="P18"/>
  <c r="P17"/>
  <c r="M17"/>
  <c r="P23"/>
  <c r="M23"/>
  <c r="E15"/>
  <c r="F15" s="1"/>
  <c r="G15" s="1"/>
  <c r="H15" s="1"/>
  <c r="I15" s="1"/>
  <c r="E13"/>
  <c r="F13" s="1"/>
  <c r="G13" s="1"/>
  <c r="H13" s="1"/>
  <c r="I13" s="1"/>
  <c r="E11"/>
  <c r="F11" s="1"/>
  <c r="G11" s="1"/>
  <c r="H11" s="1"/>
  <c r="I11" s="1"/>
  <c r="E9"/>
  <c r="F9" s="1"/>
  <c r="G9" s="1"/>
  <c r="H9" s="1"/>
  <c r="I9" s="1"/>
  <c r="E7"/>
  <c r="F7" s="1"/>
  <c r="G7" s="1"/>
  <c r="H7" s="1"/>
  <c r="I7" s="1"/>
  <c r="J6"/>
  <c r="E8"/>
  <c r="F8" s="1"/>
  <c r="G8" s="1"/>
  <c r="H8" s="1"/>
  <c r="I8" s="1"/>
  <c r="E16"/>
  <c r="F16" s="1"/>
  <c r="G16" s="1"/>
  <c r="H16" s="1"/>
  <c r="I16" s="1"/>
  <c r="E14"/>
  <c r="F14" s="1"/>
  <c r="G14" s="1"/>
  <c r="H14" s="1"/>
  <c r="I14" s="1"/>
  <c r="E12"/>
  <c r="F12" s="1"/>
  <c r="G12" s="1"/>
  <c r="H12" s="1"/>
  <c r="I12" s="1"/>
  <c r="E10"/>
  <c r="F10" s="1"/>
  <c r="G10" s="1"/>
  <c r="H10" s="1"/>
  <c r="I10" s="1"/>
  <c r="I6"/>
  <c r="P19"/>
  <c r="M19"/>
  <c r="P21"/>
  <c r="M21"/>
  <c r="P20" i="5"/>
  <c r="M20"/>
  <c r="M22"/>
  <c r="P22"/>
  <c r="P17"/>
  <c r="M17"/>
  <c r="P25"/>
  <c r="M25"/>
  <c r="M18"/>
  <c r="P18"/>
  <c r="P21"/>
  <c r="M21"/>
  <c r="P24"/>
  <c r="M24"/>
  <c r="P23"/>
  <c r="M23"/>
  <c r="P19"/>
  <c r="M19"/>
  <c r="E15"/>
  <c r="F15" s="1"/>
  <c r="G15" s="1"/>
  <c r="H15" s="1"/>
  <c r="I15" s="1"/>
  <c r="E13"/>
  <c r="F13" s="1"/>
  <c r="G13" s="1"/>
  <c r="H13" s="1"/>
  <c r="I13" s="1"/>
  <c r="E11"/>
  <c r="F11" s="1"/>
  <c r="G11" s="1"/>
  <c r="H11" s="1"/>
  <c r="I11" s="1"/>
  <c r="E9"/>
  <c r="F9" s="1"/>
  <c r="G9" s="1"/>
  <c r="H9" s="1"/>
  <c r="I9" s="1"/>
  <c r="E7"/>
  <c r="F7" s="1"/>
  <c r="G7" s="1"/>
  <c r="H7" s="1"/>
  <c r="I7" s="1"/>
  <c r="J6"/>
  <c r="E8"/>
  <c r="F8" s="1"/>
  <c r="G8" s="1"/>
  <c r="H8" s="1"/>
  <c r="I8" s="1"/>
  <c r="E16"/>
  <c r="F16" s="1"/>
  <c r="G16" s="1"/>
  <c r="H16" s="1"/>
  <c r="I16" s="1"/>
  <c r="E14"/>
  <c r="F14" s="1"/>
  <c r="G14" s="1"/>
  <c r="H14" s="1"/>
  <c r="I14" s="1"/>
  <c r="E12"/>
  <c r="F12" s="1"/>
  <c r="G12" s="1"/>
  <c r="H12" s="1"/>
  <c r="I12" s="1"/>
  <c r="E10"/>
  <c r="F10" s="1"/>
  <c r="G10" s="1"/>
  <c r="H10" s="1"/>
  <c r="I10" s="1"/>
  <c r="I6"/>
  <c r="P14" i="6" l="1"/>
  <c r="M14"/>
  <c r="M7"/>
  <c r="P7"/>
  <c r="M15"/>
  <c r="P15"/>
  <c r="P12"/>
  <c r="M12"/>
  <c r="M13"/>
  <c r="P13"/>
  <c r="J7"/>
  <c r="K7" s="1"/>
  <c r="M10"/>
  <c r="P10"/>
  <c r="P8"/>
  <c r="M8"/>
  <c r="M11"/>
  <c r="P11"/>
  <c r="P6"/>
  <c r="Q6" s="1"/>
  <c r="Q7" s="1"/>
  <c r="Q8" s="1"/>
  <c r="N6"/>
  <c r="N7" s="1"/>
  <c r="N8" s="1"/>
  <c r="M6"/>
  <c r="P16"/>
  <c r="M16"/>
  <c r="M9"/>
  <c r="P9"/>
  <c r="P10" i="5"/>
  <c r="M10"/>
  <c r="P8"/>
  <c r="M8"/>
  <c r="M11"/>
  <c r="P11"/>
  <c r="P16"/>
  <c r="M16"/>
  <c r="M9"/>
  <c r="P9"/>
  <c r="P14"/>
  <c r="M14"/>
  <c r="M7"/>
  <c r="P7"/>
  <c r="M15"/>
  <c r="P15"/>
  <c r="N6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3" s="1"/>
  <c r="P6"/>
  <c r="Q6" s="1"/>
  <c r="Q7" s="1"/>
  <c r="Q8" s="1"/>
  <c r="Q9" s="1"/>
  <c r="M6"/>
  <c r="P12"/>
  <c r="M12"/>
  <c r="J7"/>
  <c r="M13"/>
  <c r="P13"/>
  <c r="Q9" i="6" l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J8"/>
  <c r="K8" s="1"/>
  <c r="N9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3" s="1"/>
  <c r="Q10" i="5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K8"/>
  <c r="J8"/>
  <c r="K7"/>
  <c r="J9" i="6" l="1"/>
  <c r="J9" i="5"/>
  <c r="K9" s="1"/>
  <c r="K10" i="6" l="1"/>
  <c r="J10"/>
  <c r="K9"/>
  <c r="K10" i="5"/>
  <c r="J10"/>
  <c r="K11" i="6" l="1"/>
  <c r="J11"/>
  <c r="J11" i="5"/>
  <c r="K12" i="6" l="1"/>
  <c r="J12"/>
  <c r="K12" i="5"/>
  <c r="J12"/>
  <c r="K11"/>
  <c r="K13" i="6" l="1"/>
  <c r="J13"/>
  <c r="J13" i="5"/>
  <c r="J14" i="6" l="1"/>
  <c r="K14" s="1"/>
  <c r="K14" i="5"/>
  <c r="J14"/>
  <c r="K13"/>
  <c r="J15" i="6" l="1"/>
  <c r="J15" i="5"/>
  <c r="K15" s="1"/>
  <c r="K16" i="6" l="1"/>
  <c r="J16"/>
  <c r="K15"/>
  <c r="K16" i="5"/>
  <c r="J16"/>
  <c r="J17" i="6" l="1"/>
  <c r="K17"/>
  <c r="J17" i="5"/>
  <c r="K17"/>
  <c r="J18" i="6" l="1"/>
  <c r="K18"/>
  <c r="J18" i="5"/>
  <c r="K18"/>
  <c r="J19" i="6" l="1"/>
  <c r="K19"/>
  <c r="J19" i="5"/>
  <c r="K19"/>
  <c r="K20" i="6" l="1"/>
  <c r="J20"/>
  <c r="K20" i="5"/>
  <c r="J20"/>
  <c r="J21" i="6" l="1"/>
  <c r="K21"/>
  <c r="J21" i="5"/>
  <c r="K21"/>
  <c r="K22" i="6" l="1"/>
  <c r="J22"/>
  <c r="J22" i="5"/>
  <c r="K22"/>
  <c r="J23" i="6" l="1"/>
  <c r="K23"/>
  <c r="J23" i="5"/>
  <c r="K23"/>
  <c r="K24" i="6" l="1"/>
  <c r="J24"/>
  <c r="K24" i="5"/>
  <c r="J24"/>
  <c r="J25" i="6" l="1"/>
  <c r="K25"/>
  <c r="J25" i="5"/>
  <c r="K25"/>
  <c r="K26" i="6" l="1"/>
  <c r="K27" s="1"/>
  <c r="J26"/>
  <c r="J26" i="5"/>
  <c r="K26"/>
  <c r="K27" s="1"/>
  <c r="M29" i="2" l="1"/>
  <c r="O26"/>
  <c r="L26"/>
  <c r="O25"/>
  <c r="L25"/>
  <c r="O24"/>
  <c r="L24"/>
  <c r="O23"/>
  <c r="L23"/>
  <c r="O22"/>
  <c r="L22"/>
  <c r="O21"/>
  <c r="L21"/>
  <c r="O20"/>
  <c r="L20"/>
  <c r="O19"/>
  <c r="L19"/>
  <c r="O18"/>
  <c r="L18"/>
  <c r="O17"/>
  <c r="L17"/>
  <c r="O16"/>
  <c r="L16"/>
  <c r="O15"/>
  <c r="L15"/>
  <c r="O14"/>
  <c r="L14"/>
  <c r="O13"/>
  <c r="L13"/>
  <c r="O12"/>
  <c r="L12"/>
  <c r="O11"/>
  <c r="L11"/>
  <c r="O10"/>
  <c r="L10"/>
  <c r="O9"/>
  <c r="L9"/>
  <c r="O8"/>
  <c r="L8"/>
  <c r="O7"/>
  <c r="L7"/>
  <c r="O6"/>
  <c r="L6"/>
  <c r="G3"/>
  <c r="D3"/>
  <c r="C3"/>
  <c r="E3" s="1"/>
  <c r="C6" l="1"/>
  <c r="J3"/>
  <c r="D26"/>
  <c r="F26" s="1"/>
  <c r="D24"/>
  <c r="F24" s="1"/>
  <c r="D23"/>
  <c r="D22"/>
  <c r="D21"/>
  <c r="D20"/>
  <c r="D19"/>
  <c r="D18"/>
  <c r="D17"/>
  <c r="D16"/>
  <c r="D15"/>
  <c r="D14"/>
  <c r="D13"/>
  <c r="D7"/>
  <c r="D8"/>
  <c r="D9"/>
  <c r="D10"/>
  <c r="D11"/>
  <c r="D12"/>
  <c r="D25"/>
  <c r="F25" s="1"/>
  <c r="M29" i="1"/>
  <c r="O26"/>
  <c r="L26"/>
  <c r="O25"/>
  <c r="L25"/>
  <c r="O24"/>
  <c r="L24"/>
  <c r="O23"/>
  <c r="L23"/>
  <c r="O22"/>
  <c r="L22"/>
  <c r="O21"/>
  <c r="L21"/>
  <c r="O20"/>
  <c r="L20"/>
  <c r="O19"/>
  <c r="L19"/>
  <c r="O18"/>
  <c r="L18"/>
  <c r="O17"/>
  <c r="L17"/>
  <c r="O16"/>
  <c r="L16"/>
  <c r="O15"/>
  <c r="L15"/>
  <c r="O14"/>
  <c r="L14"/>
  <c r="O13"/>
  <c r="L13"/>
  <c r="O12"/>
  <c r="L12"/>
  <c r="O11"/>
  <c r="L11"/>
  <c r="O10"/>
  <c r="L10"/>
  <c r="O9"/>
  <c r="L9"/>
  <c r="O8"/>
  <c r="L8"/>
  <c r="O7"/>
  <c r="L7"/>
  <c r="O6"/>
  <c r="L6"/>
  <c r="G3"/>
  <c r="D3"/>
  <c r="C3"/>
  <c r="E3" s="1"/>
  <c r="G25" i="2" l="1"/>
  <c r="H25" s="1"/>
  <c r="I25" s="1"/>
  <c r="F14"/>
  <c r="G14" s="1"/>
  <c r="H14" s="1"/>
  <c r="I14" s="1"/>
  <c r="F16"/>
  <c r="G16" s="1"/>
  <c r="H16" s="1"/>
  <c r="I16" s="1"/>
  <c r="F18"/>
  <c r="G18" s="1"/>
  <c r="H18" s="1"/>
  <c r="I18" s="1"/>
  <c r="F20"/>
  <c r="G20" s="1"/>
  <c r="H20" s="1"/>
  <c r="I20" s="1"/>
  <c r="F22"/>
  <c r="G22" s="1"/>
  <c r="H22" s="1"/>
  <c r="I22" s="1"/>
  <c r="G24"/>
  <c r="H24"/>
  <c r="I24" s="1"/>
  <c r="F12"/>
  <c r="G12" s="1"/>
  <c r="H12" s="1"/>
  <c r="I12" s="1"/>
  <c r="F10"/>
  <c r="G10" s="1"/>
  <c r="H10" s="1"/>
  <c r="I10" s="1"/>
  <c r="F8"/>
  <c r="G8" s="1"/>
  <c r="H8" s="1"/>
  <c r="I8" s="1"/>
  <c r="G26"/>
  <c r="H26"/>
  <c r="I26" s="1"/>
  <c r="E12"/>
  <c r="E11"/>
  <c r="F11" s="1"/>
  <c r="G11" s="1"/>
  <c r="H11" s="1"/>
  <c r="I11" s="1"/>
  <c r="E10"/>
  <c r="E9"/>
  <c r="F9" s="1"/>
  <c r="G9" s="1"/>
  <c r="H9" s="1"/>
  <c r="I9" s="1"/>
  <c r="E8"/>
  <c r="E7"/>
  <c r="F7" s="1"/>
  <c r="G7" s="1"/>
  <c r="H7" s="1"/>
  <c r="I7" s="1"/>
  <c r="J6"/>
  <c r="E23"/>
  <c r="F23" s="1"/>
  <c r="G23" s="1"/>
  <c r="H23" s="1"/>
  <c r="I23" s="1"/>
  <c r="E22"/>
  <c r="E21"/>
  <c r="F21" s="1"/>
  <c r="G21" s="1"/>
  <c r="H21" s="1"/>
  <c r="I21" s="1"/>
  <c r="E20"/>
  <c r="E19"/>
  <c r="F19" s="1"/>
  <c r="G19" s="1"/>
  <c r="H19" s="1"/>
  <c r="I19" s="1"/>
  <c r="E18"/>
  <c r="E17"/>
  <c r="F17" s="1"/>
  <c r="G17" s="1"/>
  <c r="H17" s="1"/>
  <c r="I17" s="1"/>
  <c r="E16"/>
  <c r="E15"/>
  <c r="F15" s="1"/>
  <c r="G15" s="1"/>
  <c r="H15" s="1"/>
  <c r="I15" s="1"/>
  <c r="E14"/>
  <c r="E13"/>
  <c r="F13" s="1"/>
  <c r="G13" s="1"/>
  <c r="H13" s="1"/>
  <c r="I13" s="1"/>
  <c r="I6"/>
  <c r="C6" i="1"/>
  <c r="J3"/>
  <c r="D26"/>
  <c r="F26" s="1"/>
  <c r="D24"/>
  <c r="F24" s="1"/>
  <c r="D23"/>
  <c r="D22"/>
  <c r="D21"/>
  <c r="D20"/>
  <c r="D19"/>
  <c r="D18"/>
  <c r="D17"/>
  <c r="D16"/>
  <c r="D15"/>
  <c r="D14"/>
  <c r="D13"/>
  <c r="D25"/>
  <c r="F25" s="1"/>
  <c r="D7"/>
  <c r="D8"/>
  <c r="D9"/>
  <c r="D10"/>
  <c r="D11"/>
  <c r="D12"/>
  <c r="M10" i="2" l="1"/>
  <c r="P10"/>
  <c r="P22"/>
  <c r="M22"/>
  <c r="P18"/>
  <c r="M18"/>
  <c r="P14"/>
  <c r="M14"/>
  <c r="P13"/>
  <c r="M13"/>
  <c r="P15"/>
  <c r="M15"/>
  <c r="P17"/>
  <c r="M17"/>
  <c r="P19"/>
  <c r="M19"/>
  <c r="P21"/>
  <c r="M21"/>
  <c r="P23"/>
  <c r="M23"/>
  <c r="M7"/>
  <c r="P7"/>
  <c r="M9"/>
  <c r="P9"/>
  <c r="M11"/>
  <c r="P11"/>
  <c r="M8"/>
  <c r="P8"/>
  <c r="P12"/>
  <c r="M12"/>
  <c r="P20"/>
  <c r="M20"/>
  <c r="P16"/>
  <c r="M16"/>
  <c r="P25"/>
  <c r="M25"/>
  <c r="M26"/>
  <c r="P26"/>
  <c r="M24"/>
  <c r="P24"/>
  <c r="M6"/>
  <c r="P6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N6"/>
  <c r="N7" s="1"/>
  <c r="N8" s="1"/>
  <c r="N9" s="1"/>
  <c r="N10" s="1"/>
  <c r="N11" s="1"/>
  <c r="K7"/>
  <c r="J7"/>
  <c r="H25" i="1"/>
  <c r="I25" s="1"/>
  <c r="G25"/>
  <c r="G24"/>
  <c r="H24" s="1"/>
  <c r="I24" s="1"/>
  <c r="G26"/>
  <c r="H26" s="1"/>
  <c r="I26" s="1"/>
  <c r="E23"/>
  <c r="F23" s="1"/>
  <c r="G23" s="1"/>
  <c r="H23" s="1"/>
  <c r="I23" s="1"/>
  <c r="E22"/>
  <c r="F22" s="1"/>
  <c r="G22" s="1"/>
  <c r="H22" s="1"/>
  <c r="I22" s="1"/>
  <c r="E21"/>
  <c r="F21" s="1"/>
  <c r="G21" s="1"/>
  <c r="H21" s="1"/>
  <c r="I21" s="1"/>
  <c r="E20"/>
  <c r="F20" s="1"/>
  <c r="G20" s="1"/>
  <c r="H20" s="1"/>
  <c r="I20" s="1"/>
  <c r="E19"/>
  <c r="F19" s="1"/>
  <c r="G19" s="1"/>
  <c r="H19" s="1"/>
  <c r="I19" s="1"/>
  <c r="E18"/>
  <c r="F18" s="1"/>
  <c r="G18" s="1"/>
  <c r="H18" s="1"/>
  <c r="I18" s="1"/>
  <c r="E17"/>
  <c r="F17" s="1"/>
  <c r="G17" s="1"/>
  <c r="H17" s="1"/>
  <c r="I17" s="1"/>
  <c r="E16"/>
  <c r="F16" s="1"/>
  <c r="G16" s="1"/>
  <c r="H16" s="1"/>
  <c r="I16" s="1"/>
  <c r="E15"/>
  <c r="F15" s="1"/>
  <c r="G15" s="1"/>
  <c r="H15" s="1"/>
  <c r="I15" s="1"/>
  <c r="E14"/>
  <c r="F14" s="1"/>
  <c r="G14" s="1"/>
  <c r="H14" s="1"/>
  <c r="I14" s="1"/>
  <c r="E13"/>
  <c r="F13" s="1"/>
  <c r="G13" s="1"/>
  <c r="H13" s="1"/>
  <c r="I13" s="1"/>
  <c r="E12"/>
  <c r="F12" s="1"/>
  <c r="G12" s="1"/>
  <c r="H12" s="1"/>
  <c r="I12" s="1"/>
  <c r="E11"/>
  <c r="F11" s="1"/>
  <c r="G11" s="1"/>
  <c r="H11" s="1"/>
  <c r="I11" s="1"/>
  <c r="E10"/>
  <c r="F10" s="1"/>
  <c r="G10" s="1"/>
  <c r="H10" s="1"/>
  <c r="I10" s="1"/>
  <c r="E9"/>
  <c r="F9" s="1"/>
  <c r="G9" s="1"/>
  <c r="H9" s="1"/>
  <c r="I9" s="1"/>
  <c r="E8"/>
  <c r="F8" s="1"/>
  <c r="G8" s="1"/>
  <c r="H8" s="1"/>
  <c r="I8" s="1"/>
  <c r="E7"/>
  <c r="F7" s="1"/>
  <c r="G7" s="1"/>
  <c r="H7" s="1"/>
  <c r="I7" s="1"/>
  <c r="J6"/>
  <c r="I6"/>
  <c r="K8" i="2" l="1"/>
  <c r="J8"/>
  <c r="N12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3" s="1"/>
  <c r="M7" i="1"/>
  <c r="P7"/>
  <c r="M11"/>
  <c r="P11"/>
  <c r="M8"/>
  <c r="P8"/>
  <c r="M10"/>
  <c r="P10"/>
  <c r="P12"/>
  <c r="M12"/>
  <c r="P14"/>
  <c r="M14"/>
  <c r="P16"/>
  <c r="M16"/>
  <c r="P18"/>
  <c r="M18"/>
  <c r="P20"/>
  <c r="M20"/>
  <c r="P22"/>
  <c r="M22"/>
  <c r="M26"/>
  <c r="P26"/>
  <c r="M9"/>
  <c r="P9"/>
  <c r="P13"/>
  <c r="M13"/>
  <c r="P15"/>
  <c r="M15"/>
  <c r="P17"/>
  <c r="M17"/>
  <c r="P19"/>
  <c r="M19"/>
  <c r="P21"/>
  <c r="M21"/>
  <c r="P23"/>
  <c r="M23"/>
  <c r="M24"/>
  <c r="P24"/>
  <c r="K7"/>
  <c r="J7"/>
  <c r="M6"/>
  <c r="P6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N6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3" s="1"/>
  <c r="P25"/>
  <c r="M25"/>
  <c r="K9" i="2" l="1"/>
  <c r="J9"/>
  <c r="Q25" i="1"/>
  <c r="Q26" s="1"/>
  <c r="J8"/>
  <c r="K8" s="1"/>
  <c r="K10" i="2" l="1"/>
  <c r="J10"/>
  <c r="J9" i="1"/>
  <c r="J11" i="2" l="1"/>
  <c r="K10" i="1"/>
  <c r="J10"/>
  <c r="K9"/>
  <c r="J12" i="2" l="1"/>
  <c r="K11"/>
  <c r="J11" i="1"/>
  <c r="J13" i="2" l="1"/>
  <c r="K13"/>
  <c r="K12"/>
  <c r="J12" i="1"/>
  <c r="K11"/>
  <c r="J14" i="2" l="1"/>
  <c r="K14"/>
  <c r="J13" i="1"/>
  <c r="K13" s="1"/>
  <c r="K12"/>
  <c r="J15" i="2" l="1"/>
  <c r="K15"/>
  <c r="J14" i="1"/>
  <c r="K14" s="1"/>
  <c r="J16" i="2" l="1"/>
  <c r="K16"/>
  <c r="J15" i="1"/>
  <c r="K15" s="1"/>
  <c r="J17" i="2" l="1"/>
  <c r="K17"/>
  <c r="J16" i="1"/>
  <c r="K16"/>
  <c r="J18" i="2" l="1"/>
  <c r="K18"/>
  <c r="J17" i="1"/>
  <c r="K17" s="1"/>
  <c r="J19" i="2" l="1"/>
  <c r="K19"/>
  <c r="J18" i="1"/>
  <c r="K18"/>
  <c r="J20" i="2" l="1"/>
  <c r="K20"/>
  <c r="J19" i="1"/>
  <c r="K19"/>
  <c r="J21" i="2" l="1"/>
  <c r="K21"/>
  <c r="J20" i="1"/>
  <c r="K20"/>
  <c r="J22" i="2" l="1"/>
  <c r="K22"/>
  <c r="J21" i="1"/>
  <c r="K21"/>
  <c r="J23" i="2" l="1"/>
  <c r="K23"/>
  <c r="J22" i="1"/>
  <c r="K22"/>
  <c r="K24" i="2" l="1"/>
  <c r="J24"/>
  <c r="J23" i="1"/>
  <c r="K23"/>
  <c r="J25" i="2" l="1"/>
  <c r="K25"/>
  <c r="K24" i="1"/>
  <c r="J24"/>
  <c r="K26" i="2" l="1"/>
  <c r="K27" s="1"/>
  <c r="J26"/>
  <c r="J25" i="1"/>
  <c r="K25"/>
  <c r="K26" l="1"/>
  <c r="K27" s="1"/>
  <c r="J26"/>
</calcChain>
</file>

<file path=xl/sharedStrings.xml><?xml version="1.0" encoding="utf-8"?>
<sst xmlns="http://schemas.openxmlformats.org/spreadsheetml/2006/main" count="290" uniqueCount="101">
  <si>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</si>
  <si>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</si>
  <si>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</si>
  <si>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</si>
  <si>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</si>
  <si>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</si>
  <si>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</si>
  <si>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</si>
  <si>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</si>
  <si>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</si>
  <si>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</si>
  <si>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</si>
  <si>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</si>
  <si>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</si>
  <si>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</si>
  <si>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</si>
  <si>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</si>
  <si>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期　間</t>
    <rPh sb="0" eb="1">
      <t>キ</t>
    </rPh>
    <rPh sb="2" eb="3">
      <t>アイダ</t>
    </rPh>
    <phoneticPr fontId="1"/>
  </si>
  <si>
    <t>設備費</t>
    <rPh sb="0" eb="2">
      <t>セツビ</t>
    </rPh>
    <rPh sb="2" eb="3">
      <t>ヒ</t>
    </rPh>
    <phoneticPr fontId="1"/>
  </si>
  <si>
    <t>補助金</t>
    <rPh sb="0" eb="3">
      <t>ホジョキン</t>
    </rPh>
    <phoneticPr fontId="1"/>
  </si>
  <si>
    <t>投資　　総額</t>
    <rPh sb="0" eb="2">
      <t>トウシ</t>
    </rPh>
    <rPh sb="4" eb="6">
      <t>ソウガク</t>
    </rPh>
    <phoneticPr fontId="1"/>
  </si>
  <si>
    <t>補助率</t>
    <rPh sb="0" eb="2">
      <t>ホジョ</t>
    </rPh>
    <rPh sb="2" eb="3">
      <t>リツ</t>
    </rPh>
    <phoneticPr fontId="1"/>
  </si>
  <si>
    <t>契約済　　　　　賣電額</t>
    <rPh sb="0" eb="2">
      <t>ケイヤク</t>
    </rPh>
    <rPh sb="2" eb="3">
      <t>ズ</t>
    </rPh>
    <rPh sb="8" eb="9">
      <t>バイ</t>
    </rPh>
    <rPh sb="9" eb="10">
      <t>デン</t>
    </rPh>
    <rPh sb="10" eb="11">
      <t>ガク</t>
    </rPh>
    <phoneticPr fontId="1"/>
  </si>
  <si>
    <t>税引前　　回収期間</t>
    <rPh sb="0" eb="2">
      <t>ゼイビキ</t>
    </rPh>
    <rPh sb="2" eb="3">
      <t>マエ</t>
    </rPh>
    <rPh sb="5" eb="7">
      <t>カイシュウ</t>
    </rPh>
    <rPh sb="7" eb="9">
      <t>キカン</t>
    </rPh>
    <phoneticPr fontId="1"/>
  </si>
  <si>
    <t>税引後　回収　期間</t>
    <rPh sb="0" eb="2">
      <t>ゼイビキ</t>
    </rPh>
    <rPh sb="2" eb="3">
      <t>ゴ</t>
    </rPh>
    <rPh sb="4" eb="6">
      <t>カイシュウ</t>
    </rPh>
    <rPh sb="7" eb="9">
      <t>キカン</t>
    </rPh>
    <phoneticPr fontId="1"/>
  </si>
  <si>
    <t>税率</t>
    <rPh sb="0" eb="2">
      <t>ゼイリツ</t>
    </rPh>
    <phoneticPr fontId="1"/>
  </si>
  <si>
    <t>社会的　　割引率</t>
    <rPh sb="0" eb="3">
      <t>シャカイテキ</t>
    </rPh>
    <rPh sb="5" eb="7">
      <t>ワリビキ</t>
    </rPh>
    <rPh sb="7" eb="8">
      <t>リツ</t>
    </rPh>
    <phoneticPr fontId="1"/>
  </si>
  <si>
    <t>正味   　　現在価値</t>
    <rPh sb="0" eb="2">
      <t>ショウミ</t>
    </rPh>
    <rPh sb="7" eb="9">
      <t>ゲンザイ</t>
    </rPh>
    <rPh sb="9" eb="11">
      <t>カチ</t>
    </rPh>
    <phoneticPr fontId="1"/>
  </si>
  <si>
    <t>内部　　利益率</t>
    <rPh sb="0" eb="2">
      <t>ナイブ</t>
    </rPh>
    <rPh sb="4" eb="5">
      <t>リ</t>
    </rPh>
    <rPh sb="5" eb="6">
      <t>エキ</t>
    </rPh>
    <rPh sb="6" eb="7">
      <t>リツ</t>
    </rPh>
    <phoneticPr fontId="1"/>
  </si>
  <si>
    <t>（千円）</t>
    <rPh sb="1" eb="2">
      <t>セン</t>
    </rPh>
    <rPh sb="2" eb="3">
      <t>エン</t>
    </rPh>
    <phoneticPr fontId="1"/>
  </si>
  <si>
    <t>年</t>
    <rPh sb="0" eb="1">
      <t>ネン</t>
    </rPh>
    <phoneticPr fontId="1"/>
  </si>
  <si>
    <t>投資総額</t>
    <rPh sb="0" eb="2">
      <t>トウシ</t>
    </rPh>
    <rPh sb="2" eb="4">
      <t>ソウガク</t>
    </rPh>
    <phoneticPr fontId="1"/>
  </si>
  <si>
    <t>粗収益</t>
    <rPh sb="0" eb="1">
      <t>ソ</t>
    </rPh>
    <rPh sb="1" eb="3">
      <t>シュウエキ</t>
    </rPh>
    <phoneticPr fontId="1"/>
  </si>
  <si>
    <t>償却</t>
    <rPh sb="0" eb="2">
      <t>ショウキャク</t>
    </rPh>
    <phoneticPr fontId="1"/>
  </si>
  <si>
    <t>税対象</t>
    <rPh sb="0" eb="1">
      <t>ゼイ</t>
    </rPh>
    <rPh sb="1" eb="3">
      <t>タイショウ</t>
    </rPh>
    <phoneticPr fontId="1"/>
  </si>
  <si>
    <t>税金</t>
    <rPh sb="0" eb="2">
      <t>ゼイキン</t>
    </rPh>
    <phoneticPr fontId="1"/>
  </si>
  <si>
    <t>純利益</t>
    <rPh sb="0" eb="1">
      <t>ジュン</t>
    </rPh>
    <rPh sb="1" eb="3">
      <t>リエキ</t>
    </rPh>
    <phoneticPr fontId="1"/>
  </si>
  <si>
    <t>現金</t>
    <rPh sb="0" eb="2">
      <t>ゲンキン</t>
    </rPh>
    <phoneticPr fontId="1"/>
  </si>
  <si>
    <t>累積現金</t>
    <rPh sb="0" eb="2">
      <t>ルイセキ</t>
    </rPh>
    <rPh sb="2" eb="4">
      <t>ゲンキン</t>
    </rPh>
    <phoneticPr fontId="1"/>
  </si>
  <si>
    <t>Pay   out</t>
    <phoneticPr fontId="1"/>
  </si>
  <si>
    <t>現価係数</t>
    <rPh sb="0" eb="2">
      <t>ゲンカ</t>
    </rPh>
    <rPh sb="2" eb="4">
      <t>ケイスウ</t>
    </rPh>
    <phoneticPr fontId="1"/>
  </si>
  <si>
    <t>現在価値</t>
    <rPh sb="0" eb="2">
      <t>ゲンザイ</t>
    </rPh>
    <rPh sb="2" eb="4">
      <t>カチ</t>
    </rPh>
    <phoneticPr fontId="1"/>
  </si>
  <si>
    <t>累積現価</t>
    <rPh sb="0" eb="2">
      <t>ルイセキ</t>
    </rPh>
    <rPh sb="2" eb="4">
      <t>ゲンカ</t>
    </rPh>
    <phoneticPr fontId="1"/>
  </si>
  <si>
    <t>n</t>
    <phoneticPr fontId="1"/>
  </si>
  <si>
    <t>I, Iw</t>
    <phoneticPr fontId="1"/>
  </si>
  <si>
    <t>R</t>
    <phoneticPr fontId="1"/>
  </si>
  <si>
    <t>D</t>
    <phoneticPr fontId="1"/>
  </si>
  <si>
    <t>R-D</t>
    <phoneticPr fontId="1"/>
  </si>
  <si>
    <t>X</t>
    <phoneticPr fontId="1"/>
  </si>
  <si>
    <t>P</t>
    <phoneticPr fontId="1"/>
  </si>
  <si>
    <t>Cn</t>
    <phoneticPr fontId="1"/>
  </si>
  <si>
    <t>ΣCn</t>
    <phoneticPr fontId="1"/>
  </si>
  <si>
    <t>Fpn</t>
    <phoneticPr fontId="1"/>
  </si>
  <si>
    <t>Pv</t>
    <phoneticPr fontId="1"/>
  </si>
  <si>
    <t>ΣPv</t>
    <phoneticPr fontId="1"/>
  </si>
  <si>
    <t>Fpn</t>
    <phoneticPr fontId="1"/>
  </si>
  <si>
    <t>Pv</t>
    <phoneticPr fontId="1"/>
  </si>
  <si>
    <t>ΣPv</t>
    <phoneticPr fontId="1"/>
  </si>
  <si>
    <t>基準</t>
    <rPh sb="0" eb="2">
      <t>キジュン</t>
    </rPh>
    <phoneticPr fontId="1"/>
  </si>
  <si>
    <t>設備費</t>
    <rPh sb="0" eb="3">
      <t>セツビヒ</t>
    </rPh>
    <phoneticPr fontId="1"/>
  </si>
  <si>
    <t>能力</t>
    <rPh sb="0" eb="2">
      <t>ノウリョク</t>
    </rPh>
    <phoneticPr fontId="1"/>
  </si>
  <si>
    <t>kw</t>
    <phoneticPr fontId="1"/>
  </si>
  <si>
    <t>発電量</t>
    <rPh sb="0" eb="2">
      <t>ハツデン</t>
    </rPh>
    <rPh sb="2" eb="3">
      <t>リョウ</t>
    </rPh>
    <phoneticPr fontId="1"/>
  </si>
  <si>
    <t>買取価格</t>
    <rPh sb="0" eb="2">
      <t>カイトリ</t>
    </rPh>
    <rPh sb="2" eb="4">
      <t>カカク</t>
    </rPh>
    <phoneticPr fontId="1"/>
  </si>
  <si>
    <t>賣電額</t>
    <rPh sb="0" eb="1">
      <t>バイ</t>
    </rPh>
    <rPh sb="1" eb="2">
      <t>デン</t>
    </rPh>
    <rPh sb="2" eb="3">
      <t>ガク</t>
    </rPh>
    <phoneticPr fontId="1"/>
  </si>
  <si>
    <t>註</t>
    <rPh sb="0" eb="1">
      <t>チュウ</t>
    </rPh>
    <phoneticPr fontId="1"/>
  </si>
  <si>
    <t>X(G列) =</t>
    <rPh sb="3" eb="4">
      <t>レツ</t>
    </rPh>
    <phoneticPr fontId="1"/>
  </si>
  <si>
    <t>(R-D)*$L$3-$C$6*0.07/17 (G7-G23), (R-D)*$L$3 (G24-G26) : グリーン投資減税ー設備取得額の7％税額控除</t>
    <rPh sb="61" eb="63">
      <t>トウシ</t>
    </rPh>
    <rPh sb="63" eb="65">
      <t>ゲンゼイ</t>
    </rPh>
    <rPh sb="66" eb="68">
      <t>セツビ</t>
    </rPh>
    <rPh sb="68" eb="70">
      <t>シュトク</t>
    </rPh>
    <rPh sb="70" eb="71">
      <t>ガク</t>
    </rPh>
    <rPh sb="74" eb="76">
      <t>ゼイガク</t>
    </rPh>
    <rPh sb="76" eb="78">
      <t>コウジョ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</si>
  <si>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</si>
  <si>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</si>
  <si>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</si>
  <si>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</si>
  <si>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</si>
  <si>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</si>
  <si>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</si>
  <si>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</si>
  <si>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</si>
  <si>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</si>
  <si>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</si>
  <si>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</si>
  <si>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</si>
  <si>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</si>
  <si>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</si>
  <si>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</si>
  <si>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</si>
  <si>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未契約　　賣電額</t>
    <rPh sb="0" eb="3">
      <t>ミケイヤク</t>
    </rPh>
    <rPh sb="5" eb="6">
      <t>バイ</t>
    </rPh>
    <rPh sb="6" eb="7">
      <t>デン</t>
    </rPh>
    <rPh sb="7" eb="8">
      <t>ガク</t>
    </rPh>
    <phoneticPr fontId="1"/>
  </si>
  <si>
    <t>未契約　　　調整率</t>
    <rPh sb="0" eb="3">
      <t>ミケイヤク</t>
    </rPh>
    <rPh sb="6" eb="8">
      <t>チョウセイ</t>
    </rPh>
    <rPh sb="8" eb="9">
      <t>リツ</t>
    </rPh>
    <phoneticPr fontId="1"/>
  </si>
  <si>
    <t>所得　　　税率</t>
    <rPh sb="0" eb="2">
      <t>ショトク</t>
    </rPh>
    <rPh sb="5" eb="7">
      <t>ゼイリツ</t>
    </rPh>
    <phoneticPr fontId="1"/>
  </si>
  <si>
    <t>Pay   out</t>
    <phoneticPr fontId="1"/>
  </si>
  <si>
    <t>n</t>
    <phoneticPr fontId="1"/>
  </si>
  <si>
    <t>R</t>
    <phoneticPr fontId="1"/>
  </si>
  <si>
    <t>R-D</t>
    <phoneticPr fontId="1"/>
  </si>
  <si>
    <t>X</t>
    <phoneticPr fontId="1"/>
  </si>
  <si>
    <t>Cn</t>
    <phoneticPr fontId="1"/>
  </si>
  <si>
    <t>ΣCn</t>
    <phoneticPr fontId="1"/>
  </si>
  <si>
    <t>Pv</t>
    <phoneticPr fontId="1"/>
  </si>
  <si>
    <t>ΣPv</t>
    <phoneticPr fontId="1"/>
  </si>
  <si>
    <t>kw</t>
    <phoneticPr fontId="1"/>
  </si>
  <si>
    <t xml:space="preserve"> 未契約買取価格</t>
    <rPh sb="1" eb="4">
      <t>ミケイヤク</t>
    </rPh>
    <rPh sb="4" eb="6">
      <t>カイトリ</t>
    </rPh>
    <rPh sb="6" eb="8">
      <t>カカク</t>
    </rPh>
    <phoneticPr fontId="1"/>
  </si>
  <si>
    <t>R(D列) =</t>
    <rPh sb="3" eb="4">
      <t>レツ</t>
    </rPh>
    <phoneticPr fontId="1"/>
  </si>
  <si>
    <t>$G$3 (D7-D16) , $H$3*$I$3 (D17-D26)</t>
    <phoneticPr fontId="1"/>
  </si>
</sst>
</file>

<file path=xl/styles.xml><?xml version="1.0" encoding="utf-8"?>
<styleSheet xmlns="http://schemas.openxmlformats.org/spreadsheetml/2006/main">
  <numFmts count="6">
    <numFmt numFmtId="176" formatCode="0.0_);[Red]\(0.0\)"/>
    <numFmt numFmtId="177" formatCode="0.00_);[Red]\(0.00\)"/>
    <numFmt numFmtId="178" formatCode="0.000_);[Red]\(0.000\)"/>
    <numFmt numFmtId="179" formatCode="#,##0_);[Red]\(#,##0\)"/>
    <numFmt numFmtId="180" formatCode="0_);[Red]\(0\)"/>
    <numFmt numFmtId="181" formatCode="#,##0.0_);[Red]\(#,##0.0\)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78" fontId="2" fillId="0" borderId="2" xfId="0" applyNumberFormat="1" applyFont="1" applyBorder="1" applyAlignment="1">
      <alignment horizontal="center" wrapText="1"/>
    </xf>
    <xf numFmtId="177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0" xfId="0" applyFont="1"/>
    <xf numFmtId="0" fontId="2" fillId="0" borderId="2" xfId="0" applyFont="1" applyBorder="1" applyAlignment="1">
      <alignment horizontal="center" wrapText="1"/>
    </xf>
    <xf numFmtId="179" fontId="0" fillId="0" borderId="1" xfId="0" applyNumberFormat="1" applyBorder="1"/>
    <xf numFmtId="178" fontId="0" fillId="0" borderId="1" xfId="0" applyNumberFormat="1" applyBorder="1"/>
    <xf numFmtId="180" fontId="0" fillId="0" borderId="1" xfId="0" applyNumberFormat="1" applyBorder="1"/>
    <xf numFmtId="177" fontId="0" fillId="0" borderId="1" xfId="0" applyNumberFormat="1" applyBorder="1"/>
    <xf numFmtId="176" fontId="0" fillId="0" borderId="1" xfId="0" applyNumberFormat="1" applyBorder="1"/>
    <xf numFmtId="178" fontId="2" fillId="0" borderId="2" xfId="0" applyNumberFormat="1" applyFont="1" applyBorder="1" applyAlignment="1">
      <alignment horizontal="center" wrapText="1"/>
    </xf>
    <xf numFmtId="177" fontId="0" fillId="0" borderId="1" xfId="0" applyNumberFormat="1" applyBorder="1" applyAlignment="1">
      <alignment horizontal="right"/>
    </xf>
    <xf numFmtId="179" fontId="0" fillId="0" borderId="1" xfId="0" applyNumberFormat="1" applyFill="1" applyBorder="1"/>
    <xf numFmtId="178" fontId="0" fillId="0" borderId="1" xfId="0" applyNumberFormat="1" applyFill="1" applyBorder="1"/>
    <xf numFmtId="178" fontId="0" fillId="0" borderId="7" xfId="0" applyNumberFormat="1" applyBorder="1"/>
    <xf numFmtId="0" fontId="0" fillId="0" borderId="8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81" fontId="0" fillId="0" borderId="1" xfId="0" applyNumberFormat="1" applyBorder="1"/>
    <xf numFmtId="179" fontId="2" fillId="0" borderId="9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176" fontId="0" fillId="0" borderId="0" xfId="0" applyNumberFormat="1"/>
    <xf numFmtId="177" fontId="0" fillId="0" borderId="0" xfId="0" applyNumberFormat="1"/>
    <xf numFmtId="178" fontId="0" fillId="0" borderId="0" xfId="0" applyNumberFormat="1"/>
    <xf numFmtId="179" fontId="0" fillId="0" borderId="0" xfId="0" applyNumberFormat="1"/>
    <xf numFmtId="180" fontId="0" fillId="0" borderId="0" xfId="0" applyNumberFormat="1"/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wrapText="1"/>
    </xf>
    <xf numFmtId="178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78" fontId="2" fillId="0" borderId="4" xfId="0" applyNumberFormat="1" applyFont="1" applyBorder="1" applyAlignment="1">
      <alignment horizontal="center" wrapText="1"/>
    </xf>
    <xf numFmtId="178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/>
    </xf>
    <xf numFmtId="177" fontId="2" fillId="0" borderId="1" xfId="0" applyNumberFormat="1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75" workbookViewId="0">
      <selection activeCell="C34" sqref="C34"/>
    </sheetView>
  </sheetViews>
  <sheetFormatPr defaultRowHeight="13.5"/>
  <cols>
    <col min="1" max="2" width="3.5" customWidth="1"/>
    <col min="3" max="3" width="7.5" customWidth="1"/>
    <col min="4" max="4" width="7.125" style="39" customWidth="1"/>
    <col min="5" max="5" width="6.75" customWidth="1"/>
    <col min="6" max="6" width="6.625" style="40" customWidth="1"/>
    <col min="7" max="7" width="6.75" customWidth="1"/>
    <col min="8" max="8" width="7" customWidth="1"/>
    <col min="9" max="9" width="8.125" style="41" customWidth="1"/>
    <col min="10" max="10" width="8.625" style="41" customWidth="1"/>
    <col min="11" max="11" width="6.125" style="41" customWidth="1"/>
    <col min="12" max="12" width="7.25" style="41" customWidth="1"/>
    <col min="13" max="13" width="7.625" style="41" customWidth="1"/>
    <col min="14" max="14" width="8.125" customWidth="1"/>
    <col min="15" max="15" width="7.625" customWidth="1"/>
    <col min="16" max="16" width="7.75" style="41" customWidth="1"/>
    <col min="17" max="17" width="8.25" customWidth="1"/>
  </cols>
  <sheetData>
    <row r="1" spans="1:17" s="5" customForma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1" t="s">
        <v>16</v>
      </c>
    </row>
    <row r="2" spans="1:17" s="14" customFormat="1" ht="26.25" customHeight="1">
      <c r="A2" s="6">
        <v>2</v>
      </c>
      <c r="B2" s="47" t="s">
        <v>17</v>
      </c>
      <c r="C2" s="6" t="s">
        <v>18</v>
      </c>
      <c r="D2" s="7" t="s">
        <v>19</v>
      </c>
      <c r="E2" s="8" t="s">
        <v>20</v>
      </c>
      <c r="F2" s="6" t="s">
        <v>21</v>
      </c>
      <c r="G2" s="9" t="s">
        <v>22</v>
      </c>
      <c r="H2" s="8"/>
      <c r="I2" s="10"/>
      <c r="J2" s="8" t="s">
        <v>23</v>
      </c>
      <c r="K2" s="49" t="s">
        <v>24</v>
      </c>
      <c r="L2" s="11" t="s">
        <v>25</v>
      </c>
      <c r="M2" s="10" t="s">
        <v>26</v>
      </c>
      <c r="N2" s="8" t="s">
        <v>27</v>
      </c>
      <c r="O2" s="8" t="s">
        <v>28</v>
      </c>
      <c r="P2" s="12"/>
      <c r="Q2" s="13" t="s">
        <v>29</v>
      </c>
    </row>
    <row r="3" spans="1:17">
      <c r="A3" s="1">
        <v>3</v>
      </c>
      <c r="B3" s="48"/>
      <c r="C3" s="16">
        <f>D29</f>
        <v>50000</v>
      </c>
      <c r="D3" s="16">
        <f>C3*F3</f>
        <v>0</v>
      </c>
      <c r="E3" s="16">
        <f>C3-D3</f>
        <v>50000</v>
      </c>
      <c r="F3" s="17">
        <v>0</v>
      </c>
      <c r="G3" s="18">
        <f>M29</f>
        <v>3960</v>
      </c>
      <c r="H3" s="16"/>
      <c r="I3" s="19"/>
      <c r="J3" s="20">
        <f>E3/G3</f>
        <v>12.626262626262626</v>
      </c>
      <c r="K3" s="50"/>
      <c r="L3" s="22">
        <v>0.33</v>
      </c>
      <c r="M3" s="17">
        <v>0.04</v>
      </c>
      <c r="N3" s="23">
        <f>N26</f>
        <v>370.40545106322611</v>
      </c>
      <c r="O3" s="24">
        <v>4.0865585010119096E-2</v>
      </c>
      <c r="P3" s="25"/>
      <c r="Q3" s="26"/>
    </row>
    <row r="4" spans="1:17" s="33" customFormat="1" ht="12">
      <c r="A4" s="27">
        <v>4</v>
      </c>
      <c r="B4" s="27" t="s">
        <v>30</v>
      </c>
      <c r="C4" s="28" t="s">
        <v>31</v>
      </c>
      <c r="D4" s="29" t="s">
        <v>32</v>
      </c>
      <c r="E4" s="27" t="s">
        <v>33</v>
      </c>
      <c r="F4" s="30" t="s">
        <v>34</v>
      </c>
      <c r="G4" s="27" t="s">
        <v>35</v>
      </c>
      <c r="H4" s="27" t="s">
        <v>36</v>
      </c>
      <c r="I4" s="31" t="s">
        <v>37</v>
      </c>
      <c r="J4" s="32" t="s">
        <v>38</v>
      </c>
      <c r="K4" s="51" t="s">
        <v>39</v>
      </c>
      <c r="L4" s="31" t="s">
        <v>40</v>
      </c>
      <c r="M4" s="31" t="s">
        <v>41</v>
      </c>
      <c r="N4" s="27" t="s">
        <v>42</v>
      </c>
      <c r="O4" s="27" t="s">
        <v>40</v>
      </c>
      <c r="P4" s="31" t="s">
        <v>41</v>
      </c>
      <c r="Q4" s="27" t="s">
        <v>42</v>
      </c>
    </row>
    <row r="5" spans="1:17" s="34" customFormat="1">
      <c r="A5" s="1">
        <v>5</v>
      </c>
      <c r="B5" s="1" t="s">
        <v>43</v>
      </c>
      <c r="C5" s="1" t="s">
        <v>44</v>
      </c>
      <c r="D5" s="2" t="s">
        <v>45</v>
      </c>
      <c r="E5" s="1" t="s">
        <v>46</v>
      </c>
      <c r="F5" s="3" t="s">
        <v>47</v>
      </c>
      <c r="G5" s="1" t="s">
        <v>48</v>
      </c>
      <c r="H5" s="1" t="s">
        <v>49</v>
      </c>
      <c r="I5" s="4" t="s">
        <v>50</v>
      </c>
      <c r="J5" s="5" t="s">
        <v>51</v>
      </c>
      <c r="K5" s="52"/>
      <c r="L5" s="4" t="s">
        <v>52</v>
      </c>
      <c r="M5" s="4" t="s">
        <v>53</v>
      </c>
      <c r="N5" s="4" t="s">
        <v>54</v>
      </c>
      <c r="O5" s="4" t="s">
        <v>55</v>
      </c>
      <c r="P5" s="4" t="s">
        <v>56</v>
      </c>
      <c r="Q5" s="4" t="s">
        <v>57</v>
      </c>
    </row>
    <row r="6" spans="1:17">
      <c r="A6" s="27">
        <v>6</v>
      </c>
      <c r="B6" s="35">
        <v>0</v>
      </c>
      <c r="C6" s="16">
        <f>E3</f>
        <v>50000</v>
      </c>
      <c r="D6" s="20"/>
      <c r="E6" s="35"/>
      <c r="F6" s="20"/>
      <c r="G6" s="36"/>
      <c r="H6" s="35"/>
      <c r="I6" s="16">
        <f>-C6</f>
        <v>-50000</v>
      </c>
      <c r="J6" s="16">
        <f>-C6</f>
        <v>-50000</v>
      </c>
      <c r="K6" s="20"/>
      <c r="L6" s="17">
        <f t="shared" ref="L6:L26" si="0">1/(1+$M$3)^B6</f>
        <v>1</v>
      </c>
      <c r="M6" s="16">
        <f t="shared" ref="M6:M26" si="1">I6*L6</f>
        <v>-50000</v>
      </c>
      <c r="N6" s="16">
        <f>I6</f>
        <v>-50000</v>
      </c>
      <c r="O6" s="17">
        <f t="shared" ref="O6:O26" si="2">1/(1+$O$3)^B6</f>
        <v>1</v>
      </c>
      <c r="P6" s="16">
        <f>I6*O6</f>
        <v>-50000</v>
      </c>
      <c r="Q6" s="16">
        <f>P6</f>
        <v>-50000</v>
      </c>
    </row>
    <row r="7" spans="1:17">
      <c r="A7" s="1">
        <v>7</v>
      </c>
      <c r="B7" s="35">
        <v>1</v>
      </c>
      <c r="C7" s="16"/>
      <c r="D7" s="16">
        <f t="shared" ref="D7:D26" si="3">$G$3</f>
        <v>3960</v>
      </c>
      <c r="E7" s="16">
        <f>$C$6/17</f>
        <v>2941.1764705882351</v>
      </c>
      <c r="F7" s="16">
        <f t="shared" ref="F7:F26" si="4">D7-E7</f>
        <v>1018.8235294117649</v>
      </c>
      <c r="G7" s="18">
        <f>IF(F7&gt;0,F7*$L$3-$C$6*0.07/17,0)</f>
        <v>130.32941176470595</v>
      </c>
      <c r="H7" s="16">
        <f t="shared" ref="H7:H23" si="5">D7-G7</f>
        <v>3829.670588235294</v>
      </c>
      <c r="I7" s="16">
        <f t="shared" ref="I7:I26" si="6">H7</f>
        <v>3829.670588235294</v>
      </c>
      <c r="J7" s="16">
        <f t="shared" ref="J7:J26" si="7">J6+I7</f>
        <v>-46170.329411764709</v>
      </c>
      <c r="K7" s="20" t="str">
        <f t="shared" ref="K7:K26" si="8">IF(J6&lt;0,IF(J7&gt;=0,B6+J7/(J7-J6),""),"")</f>
        <v/>
      </c>
      <c r="L7" s="17">
        <f t="shared" si="0"/>
        <v>0.96153846153846145</v>
      </c>
      <c r="M7" s="16">
        <f t="shared" si="1"/>
        <v>3682.3755656108592</v>
      </c>
      <c r="N7" s="16">
        <f t="shared" ref="N7:N26" si="9">N6+M7</f>
        <v>-46317.624434389138</v>
      </c>
      <c r="O7" s="17">
        <f t="shared" si="2"/>
        <v>0.96073884505488583</v>
      </c>
      <c r="P7" s="16">
        <f t="shared" ref="P7:P26" si="10">I7*O7</f>
        <v>3679.3132978818417</v>
      </c>
      <c r="Q7" s="16">
        <f t="shared" ref="Q7:Q26" si="11">Q6+P7</f>
        <v>-46320.686702118161</v>
      </c>
    </row>
    <row r="8" spans="1:17">
      <c r="A8" s="27">
        <v>8</v>
      </c>
      <c r="B8" s="35">
        <v>2</v>
      </c>
      <c r="C8" s="16"/>
      <c r="D8" s="16">
        <f t="shared" si="3"/>
        <v>3960</v>
      </c>
      <c r="E8" s="16">
        <f t="shared" ref="E8:E23" si="12">$C$6/17</f>
        <v>2941.1764705882351</v>
      </c>
      <c r="F8" s="16">
        <f t="shared" si="4"/>
        <v>1018.8235294117649</v>
      </c>
      <c r="G8" s="18">
        <f t="shared" ref="G8:G23" si="13">IF(F8&gt;0,F8*$L$3-$C$6*0.07/17,0)</f>
        <v>130.32941176470595</v>
      </c>
      <c r="H8" s="16">
        <f t="shared" si="5"/>
        <v>3829.670588235294</v>
      </c>
      <c r="I8" s="16">
        <f t="shared" si="6"/>
        <v>3829.670588235294</v>
      </c>
      <c r="J8" s="16">
        <f t="shared" si="7"/>
        <v>-42340.658823529418</v>
      </c>
      <c r="K8" s="20" t="str">
        <f t="shared" si="8"/>
        <v/>
      </c>
      <c r="L8" s="17">
        <f t="shared" si="0"/>
        <v>0.92455621301775137</v>
      </c>
      <c r="M8" s="16">
        <f t="shared" si="1"/>
        <v>3540.7457361642878</v>
      </c>
      <c r="N8" s="16">
        <f t="shared" si="9"/>
        <v>-42776.878698224849</v>
      </c>
      <c r="O8" s="17">
        <f t="shared" si="2"/>
        <v>0.92301912839739586</v>
      </c>
      <c r="P8" s="16">
        <f t="shared" si="10"/>
        <v>3534.8592084020834</v>
      </c>
      <c r="Q8" s="16">
        <f t="shared" si="11"/>
        <v>-42785.827493716075</v>
      </c>
    </row>
    <row r="9" spans="1:17">
      <c r="A9" s="1">
        <v>9</v>
      </c>
      <c r="B9" s="35">
        <v>3</v>
      </c>
      <c r="C9" s="16"/>
      <c r="D9" s="16">
        <f t="shared" si="3"/>
        <v>3960</v>
      </c>
      <c r="E9" s="16">
        <f t="shared" si="12"/>
        <v>2941.1764705882351</v>
      </c>
      <c r="F9" s="16">
        <f t="shared" si="4"/>
        <v>1018.8235294117649</v>
      </c>
      <c r="G9" s="18">
        <f t="shared" si="13"/>
        <v>130.32941176470595</v>
      </c>
      <c r="H9" s="16">
        <f t="shared" si="5"/>
        <v>3829.670588235294</v>
      </c>
      <c r="I9" s="16">
        <f t="shared" si="6"/>
        <v>3829.670588235294</v>
      </c>
      <c r="J9" s="16">
        <f t="shared" si="7"/>
        <v>-38510.988235294128</v>
      </c>
      <c r="K9" s="20" t="str">
        <f t="shared" si="8"/>
        <v/>
      </c>
      <c r="L9" s="17">
        <f t="shared" si="0"/>
        <v>0.88899635867091487</v>
      </c>
      <c r="M9" s="16">
        <f t="shared" si="1"/>
        <v>3404.5632078502767</v>
      </c>
      <c r="N9" s="16">
        <f t="shared" si="9"/>
        <v>-39372.315490374574</v>
      </c>
      <c r="O9" s="17">
        <f t="shared" si="2"/>
        <v>0.8867803313800815</v>
      </c>
      <c r="P9" s="16">
        <f t="shared" si="10"/>
        <v>3396.0765533118456</v>
      </c>
      <c r="Q9" s="16">
        <f t="shared" si="11"/>
        <v>-39389.750940404228</v>
      </c>
    </row>
    <row r="10" spans="1:17">
      <c r="A10" s="27">
        <v>10</v>
      </c>
      <c r="B10" s="35">
        <v>4</v>
      </c>
      <c r="C10" s="16"/>
      <c r="D10" s="16">
        <f t="shared" si="3"/>
        <v>3960</v>
      </c>
      <c r="E10" s="16">
        <f t="shared" si="12"/>
        <v>2941.1764705882351</v>
      </c>
      <c r="F10" s="16">
        <f t="shared" si="4"/>
        <v>1018.8235294117649</v>
      </c>
      <c r="G10" s="18">
        <f t="shared" si="13"/>
        <v>130.32941176470595</v>
      </c>
      <c r="H10" s="16">
        <f t="shared" si="5"/>
        <v>3829.670588235294</v>
      </c>
      <c r="I10" s="16">
        <f t="shared" si="6"/>
        <v>3829.670588235294</v>
      </c>
      <c r="J10" s="16">
        <f t="shared" si="7"/>
        <v>-34681.317647058837</v>
      </c>
      <c r="K10" s="20" t="str">
        <f t="shared" si="8"/>
        <v/>
      </c>
      <c r="L10" s="17">
        <f t="shared" si="0"/>
        <v>0.85480419102972571</v>
      </c>
      <c r="M10" s="16">
        <f t="shared" si="1"/>
        <v>3273.6184690868045</v>
      </c>
      <c r="N10" s="16">
        <f t="shared" si="9"/>
        <v>-36098.697021287771</v>
      </c>
      <c r="O10" s="17">
        <f t="shared" si="2"/>
        <v>0.8519643113874884</v>
      </c>
      <c r="P10" s="16">
        <f t="shared" si="10"/>
        <v>3262.7426655467998</v>
      </c>
      <c r="Q10" s="16">
        <f t="shared" si="11"/>
        <v>-36127.008274857428</v>
      </c>
    </row>
    <row r="11" spans="1:17">
      <c r="A11" s="1">
        <v>11</v>
      </c>
      <c r="B11" s="35">
        <v>5</v>
      </c>
      <c r="C11" s="16"/>
      <c r="D11" s="16">
        <f t="shared" si="3"/>
        <v>3960</v>
      </c>
      <c r="E11" s="16">
        <f t="shared" si="12"/>
        <v>2941.1764705882351</v>
      </c>
      <c r="F11" s="16">
        <f t="shared" si="4"/>
        <v>1018.8235294117649</v>
      </c>
      <c r="G11" s="18">
        <f t="shared" si="13"/>
        <v>130.32941176470595</v>
      </c>
      <c r="H11" s="16">
        <f t="shared" si="5"/>
        <v>3829.670588235294</v>
      </c>
      <c r="I11" s="16">
        <f t="shared" si="6"/>
        <v>3829.670588235294</v>
      </c>
      <c r="J11" s="16">
        <f t="shared" si="7"/>
        <v>-30851.647058823542</v>
      </c>
      <c r="K11" s="20" t="str">
        <f t="shared" si="8"/>
        <v/>
      </c>
      <c r="L11" s="17">
        <f t="shared" si="0"/>
        <v>0.82192710675935154</v>
      </c>
      <c r="M11" s="16">
        <f t="shared" si="1"/>
        <v>3147.710066429619</v>
      </c>
      <c r="N11" s="16">
        <f t="shared" si="9"/>
        <v>-32950.986954858156</v>
      </c>
      <c r="O11" s="17">
        <f t="shared" si="2"/>
        <v>0.81851520855039683</v>
      </c>
      <c r="P11" s="16">
        <f t="shared" si="10"/>
        <v>3134.6436202087325</v>
      </c>
      <c r="Q11" s="16">
        <f t="shared" si="11"/>
        <v>-32992.364654648693</v>
      </c>
    </row>
    <row r="12" spans="1:17">
      <c r="A12" s="27">
        <v>12</v>
      </c>
      <c r="B12" s="35">
        <v>6</v>
      </c>
      <c r="C12" s="16"/>
      <c r="D12" s="16">
        <f t="shared" si="3"/>
        <v>3960</v>
      </c>
      <c r="E12" s="16">
        <f t="shared" si="12"/>
        <v>2941.1764705882351</v>
      </c>
      <c r="F12" s="16">
        <f t="shared" si="4"/>
        <v>1018.8235294117649</v>
      </c>
      <c r="G12" s="18">
        <f t="shared" si="13"/>
        <v>130.32941176470595</v>
      </c>
      <c r="H12" s="16">
        <f t="shared" si="5"/>
        <v>3829.670588235294</v>
      </c>
      <c r="I12" s="16">
        <f t="shared" si="6"/>
        <v>3829.670588235294</v>
      </c>
      <c r="J12" s="16">
        <f t="shared" si="7"/>
        <v>-27021.976470588248</v>
      </c>
      <c r="K12" s="20" t="str">
        <f t="shared" si="8"/>
        <v/>
      </c>
      <c r="L12" s="17">
        <f t="shared" si="0"/>
        <v>0.79031452573014571</v>
      </c>
      <c r="M12" s="16">
        <f t="shared" si="1"/>
        <v>3026.6442946438647</v>
      </c>
      <c r="N12" s="16">
        <f t="shared" si="9"/>
        <v>-29924.34266021429</v>
      </c>
      <c r="O12" s="17">
        <f t="shared" si="2"/>
        <v>0.78637935612256726</v>
      </c>
      <c r="P12" s="16">
        <f t="shared" si="10"/>
        <v>3011.5738913380037</v>
      </c>
      <c r="Q12" s="16">
        <f t="shared" si="11"/>
        <v>-29980.790763310688</v>
      </c>
    </row>
    <row r="13" spans="1:17">
      <c r="A13" s="1">
        <v>13</v>
      </c>
      <c r="B13" s="35">
        <v>7</v>
      </c>
      <c r="C13" s="16"/>
      <c r="D13" s="16">
        <f t="shared" si="3"/>
        <v>3960</v>
      </c>
      <c r="E13" s="16">
        <f t="shared" si="12"/>
        <v>2941.1764705882351</v>
      </c>
      <c r="F13" s="16">
        <f t="shared" si="4"/>
        <v>1018.8235294117649</v>
      </c>
      <c r="G13" s="18">
        <f t="shared" si="13"/>
        <v>130.32941176470595</v>
      </c>
      <c r="H13" s="16">
        <f t="shared" si="5"/>
        <v>3829.670588235294</v>
      </c>
      <c r="I13" s="16">
        <f t="shared" si="6"/>
        <v>3829.670588235294</v>
      </c>
      <c r="J13" s="16">
        <f t="shared" si="7"/>
        <v>-23192.305882352954</v>
      </c>
      <c r="K13" s="20" t="str">
        <f t="shared" si="8"/>
        <v/>
      </c>
      <c r="L13" s="17">
        <f t="shared" si="0"/>
        <v>0.75991781320206331</v>
      </c>
      <c r="M13" s="16">
        <f t="shared" si="1"/>
        <v>2910.2348986960242</v>
      </c>
      <c r="N13" s="16">
        <f t="shared" si="9"/>
        <v>-27014.107761518266</v>
      </c>
      <c r="O13" s="17">
        <f t="shared" si="2"/>
        <v>0.7555051943761999</v>
      </c>
      <c r="P13" s="16">
        <f t="shared" si="10"/>
        <v>2893.3360221615217</v>
      </c>
      <c r="Q13" s="16">
        <f t="shared" si="11"/>
        <v>-27087.454741149166</v>
      </c>
    </row>
    <row r="14" spans="1:17">
      <c r="A14" s="27">
        <v>14</v>
      </c>
      <c r="B14" s="35">
        <v>8</v>
      </c>
      <c r="C14" s="16"/>
      <c r="D14" s="16">
        <f t="shared" si="3"/>
        <v>3960</v>
      </c>
      <c r="E14" s="16">
        <f t="shared" si="12"/>
        <v>2941.1764705882351</v>
      </c>
      <c r="F14" s="16">
        <f t="shared" si="4"/>
        <v>1018.8235294117649</v>
      </c>
      <c r="G14" s="18">
        <f t="shared" si="13"/>
        <v>130.32941176470595</v>
      </c>
      <c r="H14" s="16">
        <f t="shared" si="5"/>
        <v>3829.670588235294</v>
      </c>
      <c r="I14" s="16">
        <f t="shared" si="6"/>
        <v>3829.670588235294</v>
      </c>
      <c r="J14" s="16">
        <f t="shared" si="7"/>
        <v>-19362.635294117659</v>
      </c>
      <c r="K14" s="20" t="str">
        <f t="shared" si="8"/>
        <v/>
      </c>
      <c r="L14" s="17">
        <f t="shared" si="0"/>
        <v>0.73069020500198378</v>
      </c>
      <c r="M14" s="16">
        <f t="shared" si="1"/>
        <v>2798.3027872077146</v>
      </c>
      <c r="N14" s="16">
        <f t="shared" si="9"/>
        <v>-24215.804974310551</v>
      </c>
      <c r="O14" s="17">
        <f t="shared" si="2"/>
        <v>0.72584318787795743</v>
      </c>
      <c r="P14" s="16">
        <f t="shared" si="10"/>
        <v>2779.7403082871583</v>
      </c>
      <c r="Q14" s="16">
        <f t="shared" si="11"/>
        <v>-24307.714432862009</v>
      </c>
    </row>
    <row r="15" spans="1:17">
      <c r="A15" s="1">
        <v>15</v>
      </c>
      <c r="B15" s="35">
        <v>9</v>
      </c>
      <c r="C15" s="16"/>
      <c r="D15" s="16">
        <f t="shared" si="3"/>
        <v>3960</v>
      </c>
      <c r="E15" s="16">
        <f t="shared" si="12"/>
        <v>2941.1764705882351</v>
      </c>
      <c r="F15" s="16">
        <f t="shared" si="4"/>
        <v>1018.8235294117649</v>
      </c>
      <c r="G15" s="18">
        <f t="shared" si="13"/>
        <v>130.32941176470595</v>
      </c>
      <c r="H15" s="16">
        <f t="shared" si="5"/>
        <v>3829.670588235294</v>
      </c>
      <c r="I15" s="16">
        <f t="shared" si="6"/>
        <v>3829.670588235294</v>
      </c>
      <c r="J15" s="16">
        <f t="shared" si="7"/>
        <v>-15532.964705882365</v>
      </c>
      <c r="K15" s="20" t="str">
        <f t="shared" si="8"/>
        <v/>
      </c>
      <c r="L15" s="17">
        <f t="shared" si="0"/>
        <v>0.70258673557883045</v>
      </c>
      <c r="M15" s="16">
        <f t="shared" si="1"/>
        <v>2690.6757569304946</v>
      </c>
      <c r="N15" s="16">
        <f t="shared" si="9"/>
        <v>-21525.129217380058</v>
      </c>
      <c r="O15" s="17">
        <f t="shared" si="2"/>
        <v>0.69734574601282528</v>
      </c>
      <c r="P15" s="16">
        <f t="shared" si="10"/>
        <v>2670.6044933363164</v>
      </c>
      <c r="Q15" s="16">
        <f t="shared" si="11"/>
        <v>-21637.109939525693</v>
      </c>
    </row>
    <row r="16" spans="1:17">
      <c r="A16" s="27">
        <v>16</v>
      </c>
      <c r="B16" s="35">
        <v>10</v>
      </c>
      <c r="C16" s="16"/>
      <c r="D16" s="16">
        <f t="shared" si="3"/>
        <v>3960</v>
      </c>
      <c r="E16" s="16">
        <f t="shared" si="12"/>
        <v>2941.1764705882351</v>
      </c>
      <c r="F16" s="16">
        <f t="shared" si="4"/>
        <v>1018.8235294117649</v>
      </c>
      <c r="G16" s="18">
        <f t="shared" si="13"/>
        <v>130.32941176470595</v>
      </c>
      <c r="H16" s="16">
        <f t="shared" si="5"/>
        <v>3829.670588235294</v>
      </c>
      <c r="I16" s="16">
        <f t="shared" si="6"/>
        <v>3829.670588235294</v>
      </c>
      <c r="J16" s="16">
        <f t="shared" si="7"/>
        <v>-11703.29411764707</v>
      </c>
      <c r="K16" s="20" t="str">
        <f t="shared" si="8"/>
        <v/>
      </c>
      <c r="L16" s="17">
        <f t="shared" si="0"/>
        <v>0.67556416882579851</v>
      </c>
      <c r="M16" s="16">
        <f t="shared" si="1"/>
        <v>2587.1882278177832</v>
      </c>
      <c r="N16" s="16">
        <f t="shared" si="9"/>
        <v>-18937.940989562274</v>
      </c>
      <c r="O16" s="17">
        <f t="shared" si="2"/>
        <v>0.66996714662829948</v>
      </c>
      <c r="P16" s="16">
        <f t="shared" si="10"/>
        <v>2565.7534765263213</v>
      </c>
      <c r="Q16" s="16">
        <f t="shared" si="11"/>
        <v>-19071.356462999371</v>
      </c>
    </row>
    <row r="17" spans="1:17">
      <c r="A17" s="1">
        <v>17</v>
      </c>
      <c r="B17" s="35">
        <v>11</v>
      </c>
      <c r="C17" s="16"/>
      <c r="D17" s="16">
        <f t="shared" si="3"/>
        <v>3960</v>
      </c>
      <c r="E17" s="16">
        <f t="shared" si="12"/>
        <v>2941.1764705882351</v>
      </c>
      <c r="F17" s="16">
        <f t="shared" si="4"/>
        <v>1018.8235294117649</v>
      </c>
      <c r="G17" s="18">
        <f t="shared" si="13"/>
        <v>130.32941176470595</v>
      </c>
      <c r="H17" s="16">
        <f t="shared" si="5"/>
        <v>3829.670588235294</v>
      </c>
      <c r="I17" s="16">
        <f t="shared" si="6"/>
        <v>3829.670588235294</v>
      </c>
      <c r="J17" s="16">
        <f t="shared" si="7"/>
        <v>-7873.623529411776</v>
      </c>
      <c r="K17" s="20" t="str">
        <f t="shared" si="8"/>
        <v/>
      </c>
      <c r="L17" s="17">
        <f t="shared" si="0"/>
        <v>0.6495809315632679</v>
      </c>
      <c r="M17" s="16">
        <f t="shared" si="1"/>
        <v>2487.6809882863304</v>
      </c>
      <c r="N17" s="16">
        <f t="shared" si="9"/>
        <v>-16450.260001275943</v>
      </c>
      <c r="O17" s="17">
        <f t="shared" si="2"/>
        <v>0.64366346267638985</v>
      </c>
      <c r="P17" s="16">
        <f t="shared" si="10"/>
        <v>2465.0190317334559</v>
      </c>
      <c r="Q17" s="16">
        <f t="shared" si="11"/>
        <v>-16606.337431265914</v>
      </c>
    </row>
    <row r="18" spans="1:17">
      <c r="A18" s="27">
        <v>18</v>
      </c>
      <c r="B18" s="35">
        <v>12</v>
      </c>
      <c r="C18" s="16"/>
      <c r="D18" s="16">
        <f t="shared" si="3"/>
        <v>3960</v>
      </c>
      <c r="E18" s="16">
        <f t="shared" si="12"/>
        <v>2941.1764705882351</v>
      </c>
      <c r="F18" s="16">
        <f t="shared" si="4"/>
        <v>1018.8235294117649</v>
      </c>
      <c r="G18" s="18">
        <f t="shared" si="13"/>
        <v>130.32941176470595</v>
      </c>
      <c r="H18" s="16">
        <f t="shared" si="5"/>
        <v>3829.670588235294</v>
      </c>
      <c r="I18" s="16">
        <f t="shared" si="6"/>
        <v>3829.670588235294</v>
      </c>
      <c r="J18" s="16">
        <f t="shared" si="7"/>
        <v>-4043.952941176482</v>
      </c>
      <c r="K18" s="20" t="str">
        <f t="shared" si="8"/>
        <v/>
      </c>
      <c r="L18" s="17">
        <f t="shared" si="0"/>
        <v>0.62459704958006512</v>
      </c>
      <c r="M18" s="16">
        <f t="shared" si="1"/>
        <v>2392.0009502753169</v>
      </c>
      <c r="N18" s="16">
        <f t="shared" si="9"/>
        <v>-14058.259051000627</v>
      </c>
      <c r="O18" s="17">
        <f t="shared" si="2"/>
        <v>0.61839249173574329</v>
      </c>
      <c r="P18" s="16">
        <f t="shared" si="10"/>
        <v>2368.2395375859132</v>
      </c>
      <c r="Q18" s="16">
        <f t="shared" si="11"/>
        <v>-14238.097893680002</v>
      </c>
    </row>
    <row r="19" spans="1:17">
      <c r="A19" s="1">
        <v>19</v>
      </c>
      <c r="B19" s="35">
        <v>13</v>
      </c>
      <c r="C19" s="16"/>
      <c r="D19" s="16">
        <f t="shared" si="3"/>
        <v>3960</v>
      </c>
      <c r="E19" s="16">
        <f t="shared" si="12"/>
        <v>2941.1764705882351</v>
      </c>
      <c r="F19" s="16">
        <f t="shared" si="4"/>
        <v>1018.8235294117649</v>
      </c>
      <c r="G19" s="18">
        <f t="shared" si="13"/>
        <v>130.32941176470595</v>
      </c>
      <c r="H19" s="16">
        <f t="shared" si="5"/>
        <v>3829.670588235294</v>
      </c>
      <c r="I19" s="16">
        <f t="shared" si="6"/>
        <v>3829.670588235294</v>
      </c>
      <c r="J19" s="16">
        <f t="shared" si="7"/>
        <v>-214.28235294118804</v>
      </c>
      <c r="K19" s="20" t="str">
        <f t="shared" si="8"/>
        <v/>
      </c>
      <c r="L19" s="17">
        <f t="shared" si="0"/>
        <v>0.600574086134678</v>
      </c>
      <c r="M19" s="16">
        <f t="shared" si="1"/>
        <v>2300.0009137262664</v>
      </c>
      <c r="N19" s="16">
        <f t="shared" si="9"/>
        <v>-11758.258137274361</v>
      </c>
      <c r="O19" s="17">
        <f t="shared" si="2"/>
        <v>0.59411368830081124</v>
      </c>
      <c r="P19" s="16">
        <f t="shared" si="10"/>
        <v>2275.259718153608</v>
      </c>
      <c r="Q19" s="16">
        <f t="shared" si="11"/>
        <v>-11962.838175526394</v>
      </c>
    </row>
    <row r="20" spans="1:17">
      <c r="A20" s="27">
        <v>20</v>
      </c>
      <c r="B20" s="35">
        <v>14</v>
      </c>
      <c r="C20" s="16"/>
      <c r="D20" s="16">
        <f t="shared" si="3"/>
        <v>3960</v>
      </c>
      <c r="E20" s="16">
        <f t="shared" si="12"/>
        <v>2941.1764705882351</v>
      </c>
      <c r="F20" s="16">
        <f t="shared" si="4"/>
        <v>1018.8235294117649</v>
      </c>
      <c r="G20" s="18">
        <f t="shared" si="13"/>
        <v>130.32941176470595</v>
      </c>
      <c r="H20" s="16">
        <f t="shared" si="5"/>
        <v>3829.670588235294</v>
      </c>
      <c r="I20" s="16">
        <f t="shared" si="6"/>
        <v>3829.670588235294</v>
      </c>
      <c r="J20" s="16">
        <f t="shared" si="7"/>
        <v>3615.3882352941059</v>
      </c>
      <c r="K20" s="20">
        <f t="shared" si="8"/>
        <v>13.944046792536293</v>
      </c>
      <c r="L20" s="17">
        <f t="shared" si="0"/>
        <v>0.57747508282180582</v>
      </c>
      <c r="M20" s="16">
        <f t="shared" si="1"/>
        <v>2211.5393401214101</v>
      </c>
      <c r="N20" s="16">
        <f t="shared" si="9"/>
        <v>-9546.7187971529511</v>
      </c>
      <c r="O20" s="17">
        <f t="shared" si="2"/>
        <v>0.57078809872941971</v>
      </c>
      <c r="P20" s="16">
        <f t="shared" si="10"/>
        <v>2185.9303938188018</v>
      </c>
      <c r="Q20" s="16">
        <f t="shared" si="11"/>
        <v>-9776.9077817075922</v>
      </c>
    </row>
    <row r="21" spans="1:17">
      <c r="A21" s="1">
        <v>21</v>
      </c>
      <c r="B21" s="35">
        <v>15</v>
      </c>
      <c r="C21" s="16"/>
      <c r="D21" s="16">
        <f t="shared" si="3"/>
        <v>3960</v>
      </c>
      <c r="E21" s="16">
        <f t="shared" si="12"/>
        <v>2941.1764705882351</v>
      </c>
      <c r="F21" s="16">
        <f t="shared" si="4"/>
        <v>1018.8235294117649</v>
      </c>
      <c r="G21" s="18">
        <f t="shared" si="13"/>
        <v>130.32941176470595</v>
      </c>
      <c r="H21" s="16">
        <f t="shared" si="5"/>
        <v>3829.670588235294</v>
      </c>
      <c r="I21" s="16">
        <f t="shared" si="6"/>
        <v>3829.670588235294</v>
      </c>
      <c r="J21" s="16">
        <f t="shared" si="7"/>
        <v>7445.0588235293999</v>
      </c>
      <c r="K21" s="20" t="str">
        <f t="shared" si="8"/>
        <v/>
      </c>
      <c r="L21" s="17">
        <f t="shared" si="0"/>
        <v>0.55526450271327477</v>
      </c>
      <c r="M21" s="16">
        <f t="shared" si="1"/>
        <v>2126.480134732125</v>
      </c>
      <c r="N21" s="16">
        <f t="shared" si="9"/>
        <v>-7420.2386624208266</v>
      </c>
      <c r="O21" s="17">
        <f t="shared" si="2"/>
        <v>0.54837829874437682</v>
      </c>
      <c r="P21" s="16">
        <f t="shared" si="10"/>
        <v>2100.1082419278473</v>
      </c>
      <c r="Q21" s="16">
        <f t="shared" si="11"/>
        <v>-7676.7995397797449</v>
      </c>
    </row>
    <row r="22" spans="1:17">
      <c r="A22" s="27">
        <v>22</v>
      </c>
      <c r="B22" s="35">
        <v>16</v>
      </c>
      <c r="C22" s="16"/>
      <c r="D22" s="16">
        <f t="shared" si="3"/>
        <v>3960</v>
      </c>
      <c r="E22" s="16">
        <f t="shared" si="12"/>
        <v>2941.1764705882351</v>
      </c>
      <c r="F22" s="16">
        <f t="shared" si="4"/>
        <v>1018.8235294117649</v>
      </c>
      <c r="G22" s="18">
        <f t="shared" si="13"/>
        <v>130.32941176470595</v>
      </c>
      <c r="H22" s="16">
        <f t="shared" si="5"/>
        <v>3829.670588235294</v>
      </c>
      <c r="I22" s="16">
        <f t="shared" si="6"/>
        <v>3829.670588235294</v>
      </c>
      <c r="J22" s="16">
        <f t="shared" si="7"/>
        <v>11274.729411764694</v>
      </c>
      <c r="K22" s="20" t="str">
        <f t="shared" si="8"/>
        <v/>
      </c>
      <c r="L22" s="17">
        <f t="shared" si="0"/>
        <v>0.53390817568584104</v>
      </c>
      <c r="M22" s="16">
        <f t="shared" si="1"/>
        <v>2044.6924372424276</v>
      </c>
      <c r="N22" s="16">
        <f t="shared" si="9"/>
        <v>-5375.5462251783993</v>
      </c>
      <c r="O22" s="17">
        <f t="shared" si="2"/>
        <v>0.52684833338883574</v>
      </c>
      <c r="P22" s="16">
        <f t="shared" si="10"/>
        <v>2017.6555668400069</v>
      </c>
      <c r="Q22" s="16">
        <f t="shared" si="11"/>
        <v>-5659.143972939738</v>
      </c>
    </row>
    <row r="23" spans="1:17">
      <c r="A23" s="1">
        <v>23</v>
      </c>
      <c r="B23" s="35">
        <v>17</v>
      </c>
      <c r="C23" s="16"/>
      <c r="D23" s="16">
        <f t="shared" si="3"/>
        <v>3960</v>
      </c>
      <c r="E23" s="16">
        <f t="shared" si="12"/>
        <v>2941.1764705882351</v>
      </c>
      <c r="F23" s="16">
        <f t="shared" si="4"/>
        <v>1018.8235294117649</v>
      </c>
      <c r="G23" s="18">
        <f t="shared" si="13"/>
        <v>130.32941176470595</v>
      </c>
      <c r="H23" s="16">
        <f t="shared" si="5"/>
        <v>3829.670588235294</v>
      </c>
      <c r="I23" s="16">
        <f t="shared" si="6"/>
        <v>3829.670588235294</v>
      </c>
      <c r="J23" s="16">
        <f t="shared" si="7"/>
        <v>15104.399999999989</v>
      </c>
      <c r="K23" s="20" t="str">
        <f t="shared" si="8"/>
        <v/>
      </c>
      <c r="L23" s="17">
        <f t="shared" si="0"/>
        <v>0.51337324585177024</v>
      </c>
      <c r="M23" s="16">
        <f t="shared" si="1"/>
        <v>1966.0504204254112</v>
      </c>
      <c r="N23" s="16">
        <f t="shared" si="9"/>
        <v>-3409.4958047529881</v>
      </c>
      <c r="O23" s="17">
        <f t="shared" si="2"/>
        <v>0.50616365933908147</v>
      </c>
      <c r="P23" s="16">
        <f t="shared" si="10"/>
        <v>1938.440079004429</v>
      </c>
      <c r="Q23" s="16">
        <f t="shared" si="11"/>
        <v>-3720.7038939353088</v>
      </c>
    </row>
    <row r="24" spans="1:17">
      <c r="A24" s="27">
        <v>24</v>
      </c>
      <c r="B24" s="35">
        <v>18</v>
      </c>
      <c r="C24" s="16"/>
      <c r="D24" s="16">
        <f t="shared" si="3"/>
        <v>3960</v>
      </c>
      <c r="E24" s="18"/>
      <c r="F24" s="16">
        <f t="shared" si="4"/>
        <v>3960</v>
      </c>
      <c r="G24" s="18">
        <f>IF(F24&gt;0,F24*$L$3,0)</f>
        <v>1306.8</v>
      </c>
      <c r="H24" s="16">
        <f>IF(F24&lt;0,0,F24-G24)</f>
        <v>2653.2</v>
      </c>
      <c r="I24" s="16">
        <f t="shared" si="6"/>
        <v>2653.2</v>
      </c>
      <c r="J24" s="16">
        <f t="shared" si="7"/>
        <v>17757.599999999988</v>
      </c>
      <c r="K24" s="20" t="str">
        <f t="shared" si="8"/>
        <v/>
      </c>
      <c r="L24" s="17">
        <f t="shared" si="0"/>
        <v>0.49362812101131748</v>
      </c>
      <c r="M24" s="16">
        <f t="shared" si="1"/>
        <v>1309.6941306672275</v>
      </c>
      <c r="N24" s="16">
        <f t="shared" si="9"/>
        <v>-2099.8016740857606</v>
      </c>
      <c r="O24" s="17">
        <f t="shared" si="2"/>
        <v>0.4862910894821838</v>
      </c>
      <c r="P24" s="16">
        <f t="shared" si="10"/>
        <v>1290.2275186141301</v>
      </c>
      <c r="Q24" s="16">
        <f t="shared" si="11"/>
        <v>-2430.4763753211787</v>
      </c>
    </row>
    <row r="25" spans="1:17">
      <c r="A25" s="1">
        <v>25</v>
      </c>
      <c r="B25" s="35">
        <v>19</v>
      </c>
      <c r="C25" s="16"/>
      <c r="D25" s="16">
        <f t="shared" si="3"/>
        <v>3960</v>
      </c>
      <c r="E25" s="18"/>
      <c r="F25" s="16">
        <f t="shared" si="4"/>
        <v>3960</v>
      </c>
      <c r="G25" s="18">
        <f>IF(F25&gt;0,F25*$L$3,0)</f>
        <v>1306.8</v>
      </c>
      <c r="H25" s="16">
        <f>IF(F25&lt;0,0,F25-G25)</f>
        <v>2653.2</v>
      </c>
      <c r="I25" s="16">
        <f t="shared" si="6"/>
        <v>2653.2</v>
      </c>
      <c r="J25" s="16">
        <f t="shared" si="7"/>
        <v>20410.799999999988</v>
      </c>
      <c r="K25" s="20" t="str">
        <f t="shared" si="8"/>
        <v/>
      </c>
      <c r="L25" s="17">
        <f t="shared" si="0"/>
        <v>0.47464242404934376</v>
      </c>
      <c r="M25" s="16">
        <f t="shared" si="1"/>
        <v>1259.3212794877188</v>
      </c>
      <c r="N25" s="16">
        <f t="shared" si="9"/>
        <v>-840.48039459804181</v>
      </c>
      <c r="O25" s="17">
        <f t="shared" si="2"/>
        <v>0.46719873966959546</v>
      </c>
      <c r="P25" s="16">
        <f t="shared" si="10"/>
        <v>1239.5716960913705</v>
      </c>
      <c r="Q25" s="16">
        <f t="shared" si="11"/>
        <v>-1190.9046792298082</v>
      </c>
    </row>
    <row r="26" spans="1:17">
      <c r="A26" s="27">
        <v>26</v>
      </c>
      <c r="B26" s="35">
        <v>20</v>
      </c>
      <c r="C26" s="16"/>
      <c r="D26" s="16">
        <f t="shared" si="3"/>
        <v>3960</v>
      </c>
      <c r="E26" s="18"/>
      <c r="F26" s="16">
        <f t="shared" si="4"/>
        <v>3960</v>
      </c>
      <c r="G26" s="18">
        <f>IF(F26&gt;0,F26*$L$3,0)</f>
        <v>1306.8</v>
      </c>
      <c r="H26" s="16">
        <f>IF(F26&lt;0,0,F26-G26)</f>
        <v>2653.2</v>
      </c>
      <c r="I26" s="16">
        <f t="shared" si="6"/>
        <v>2653.2</v>
      </c>
      <c r="J26" s="16">
        <f t="shared" si="7"/>
        <v>23063.999999999989</v>
      </c>
      <c r="K26" s="20" t="str">
        <f t="shared" si="8"/>
        <v/>
      </c>
      <c r="L26" s="17">
        <f t="shared" si="0"/>
        <v>0.45638694620129205</v>
      </c>
      <c r="M26" s="16">
        <f t="shared" si="1"/>
        <v>1210.8858456612679</v>
      </c>
      <c r="N26" s="16">
        <f t="shared" si="9"/>
        <v>370.40545106322611</v>
      </c>
      <c r="O26" s="17">
        <f t="shared" si="2"/>
        <v>0.44885597756126538</v>
      </c>
      <c r="P26" s="16">
        <f t="shared" si="10"/>
        <v>1190.9046796655493</v>
      </c>
      <c r="Q26" s="16">
        <f t="shared" si="11"/>
        <v>4.3574118535616435E-7</v>
      </c>
    </row>
    <row r="27" spans="1:17" ht="14.25" customHeight="1">
      <c r="A27" s="1">
        <v>27</v>
      </c>
      <c r="B27" s="35"/>
      <c r="C27" s="35"/>
      <c r="D27" s="18"/>
      <c r="E27" s="35"/>
      <c r="F27" s="19"/>
      <c r="G27" s="18"/>
      <c r="H27" s="18"/>
      <c r="I27" s="37"/>
      <c r="J27" s="38"/>
      <c r="K27" s="20">
        <f>SUM(K6:K26)</f>
        <v>13.944046792536293</v>
      </c>
      <c r="L27" s="17"/>
      <c r="M27" s="17"/>
      <c r="N27" s="35"/>
      <c r="O27" s="35"/>
      <c r="P27" s="17"/>
      <c r="Q27" s="35"/>
    </row>
    <row r="28" spans="1:17" ht="6.75" customHeight="1"/>
    <row r="29" spans="1:17" ht="14.25" customHeight="1">
      <c r="A29" s="53" t="s">
        <v>58</v>
      </c>
      <c r="B29" s="53"/>
      <c r="C29" t="s">
        <v>59</v>
      </c>
      <c r="D29" s="42">
        <v>50000</v>
      </c>
      <c r="E29" t="s">
        <v>60</v>
      </c>
      <c r="F29" s="39">
        <v>100</v>
      </c>
      <c r="G29" t="s">
        <v>61</v>
      </c>
      <c r="H29" t="s">
        <v>62</v>
      </c>
      <c r="I29" s="42">
        <v>110000</v>
      </c>
      <c r="J29" s="41" t="s">
        <v>63</v>
      </c>
      <c r="K29" s="43">
        <v>36</v>
      </c>
      <c r="L29" s="41" t="s">
        <v>64</v>
      </c>
      <c r="M29" s="43">
        <f>I29*K29/1000</f>
        <v>3960</v>
      </c>
      <c r="P29" s="43"/>
    </row>
    <row r="30" spans="1:17">
      <c r="B30" t="s">
        <v>65</v>
      </c>
      <c r="C30" s="44" t="s">
        <v>66</v>
      </c>
      <c r="D30" s="39" t="s">
        <v>67</v>
      </c>
    </row>
  </sheetData>
  <mergeCells count="4">
    <mergeCell ref="B2:B3"/>
    <mergeCell ref="K2:K3"/>
    <mergeCell ref="K4:K5"/>
    <mergeCell ref="A29:B29"/>
  </mergeCells>
  <phoneticPr fontId="1"/>
  <pageMargins left="0.75" right="0.75" top="1" bottom="1" header="0.51200000000000001" footer="0.51200000000000001"/>
  <pageSetup paperSize="9" scale="110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showFormulas="1" zoomScale="75" workbookViewId="0">
      <selection activeCell="D31" sqref="D31"/>
    </sheetView>
  </sheetViews>
  <sheetFormatPr defaultRowHeight="13.5"/>
  <cols>
    <col min="1" max="1" width="1.625" customWidth="1"/>
    <col min="2" max="2" width="1.5" customWidth="1"/>
    <col min="3" max="3" width="3.75" customWidth="1"/>
    <col min="4" max="4" width="4" style="39" customWidth="1"/>
    <col min="5" max="5" width="5.25" customWidth="1"/>
    <col min="6" max="6" width="5.25" style="40" customWidth="1"/>
    <col min="7" max="7" width="16.75" customWidth="1"/>
    <col min="8" max="8" width="10" customWidth="1"/>
    <col min="9" max="9" width="3" style="41" customWidth="1"/>
    <col min="10" max="10" width="5.25" style="41" customWidth="1"/>
    <col min="11" max="11" width="21.625" style="41" customWidth="1"/>
    <col min="12" max="12" width="8.5" style="41" customWidth="1"/>
    <col min="13" max="13" width="5" style="41" customWidth="1"/>
    <col min="14" max="14" width="5.75" customWidth="1"/>
    <col min="15" max="15" width="8.5" customWidth="1"/>
    <col min="16" max="16" width="5.375" style="41" customWidth="1"/>
    <col min="17" max="17" width="5.75" customWidth="1"/>
  </cols>
  <sheetData>
    <row r="1" spans="1:17" s="5" customForma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1" t="s">
        <v>16</v>
      </c>
    </row>
    <row r="2" spans="1:17" s="14" customFormat="1" ht="26.25" customHeight="1">
      <c r="A2" s="6">
        <v>2</v>
      </c>
      <c r="B2" s="47" t="s">
        <v>17</v>
      </c>
      <c r="C2" s="6" t="s">
        <v>18</v>
      </c>
      <c r="D2" s="7" t="s">
        <v>19</v>
      </c>
      <c r="E2" s="15" t="s">
        <v>20</v>
      </c>
      <c r="F2" s="6" t="s">
        <v>21</v>
      </c>
      <c r="G2" s="9" t="s">
        <v>22</v>
      </c>
      <c r="H2" s="15"/>
      <c r="I2" s="21"/>
      <c r="J2" s="15" t="s">
        <v>23</v>
      </c>
      <c r="K2" s="49" t="s">
        <v>24</v>
      </c>
      <c r="L2" s="11" t="s">
        <v>25</v>
      </c>
      <c r="M2" s="21" t="s">
        <v>26</v>
      </c>
      <c r="N2" s="15" t="s">
        <v>27</v>
      </c>
      <c r="O2" s="15" t="s">
        <v>28</v>
      </c>
      <c r="P2" s="12"/>
      <c r="Q2" s="13" t="s">
        <v>29</v>
      </c>
    </row>
    <row r="3" spans="1:17">
      <c r="A3" s="1">
        <v>3</v>
      </c>
      <c r="B3" s="48"/>
      <c r="C3" s="16">
        <f>D29</f>
        <v>50000</v>
      </c>
      <c r="D3" s="16">
        <f>C3*F3</f>
        <v>0</v>
      </c>
      <c r="E3" s="16">
        <f>C3-D3</f>
        <v>50000</v>
      </c>
      <c r="F3" s="17">
        <v>0</v>
      </c>
      <c r="G3" s="18">
        <f>M29</f>
        <v>3960</v>
      </c>
      <c r="H3" s="16"/>
      <c r="I3" s="19"/>
      <c r="J3" s="20">
        <f>E3/G3</f>
        <v>12.626262626262626</v>
      </c>
      <c r="K3" s="50"/>
      <c r="L3" s="22">
        <v>0.33</v>
      </c>
      <c r="M3" s="17">
        <v>0.04</v>
      </c>
      <c r="N3" s="23">
        <f>N26</f>
        <v>370.40545106322611</v>
      </c>
      <c r="O3" s="24">
        <v>4.0865585010119096E-2</v>
      </c>
      <c r="P3" s="25"/>
      <c r="Q3" s="26"/>
    </row>
    <row r="4" spans="1:17" s="33" customFormat="1" ht="12">
      <c r="A4" s="27">
        <v>4</v>
      </c>
      <c r="B4" s="27" t="s">
        <v>30</v>
      </c>
      <c r="C4" s="28" t="s">
        <v>31</v>
      </c>
      <c r="D4" s="29" t="s">
        <v>32</v>
      </c>
      <c r="E4" s="27" t="s">
        <v>33</v>
      </c>
      <c r="F4" s="30" t="s">
        <v>34</v>
      </c>
      <c r="G4" s="27" t="s">
        <v>35</v>
      </c>
      <c r="H4" s="27" t="s">
        <v>36</v>
      </c>
      <c r="I4" s="31" t="s">
        <v>37</v>
      </c>
      <c r="J4" s="32" t="s">
        <v>38</v>
      </c>
      <c r="K4" s="51" t="s">
        <v>39</v>
      </c>
      <c r="L4" s="31" t="s">
        <v>40</v>
      </c>
      <c r="M4" s="31" t="s">
        <v>41</v>
      </c>
      <c r="N4" s="27" t="s">
        <v>42</v>
      </c>
      <c r="O4" s="27" t="s">
        <v>40</v>
      </c>
      <c r="P4" s="31" t="s">
        <v>41</v>
      </c>
      <c r="Q4" s="27" t="s">
        <v>42</v>
      </c>
    </row>
    <row r="5" spans="1:17" s="34" customFormat="1">
      <c r="A5" s="1">
        <v>5</v>
      </c>
      <c r="B5" s="1" t="s">
        <v>43</v>
      </c>
      <c r="C5" s="1" t="s">
        <v>44</v>
      </c>
      <c r="D5" s="2" t="s">
        <v>45</v>
      </c>
      <c r="E5" s="1" t="s">
        <v>46</v>
      </c>
      <c r="F5" s="3" t="s">
        <v>47</v>
      </c>
      <c r="G5" s="1" t="s">
        <v>48</v>
      </c>
      <c r="H5" s="1" t="s">
        <v>49</v>
      </c>
      <c r="I5" s="4" t="s">
        <v>50</v>
      </c>
      <c r="J5" s="5" t="s">
        <v>51</v>
      </c>
      <c r="K5" s="52"/>
      <c r="L5" s="4" t="s">
        <v>52</v>
      </c>
      <c r="M5" s="4" t="s">
        <v>53</v>
      </c>
      <c r="N5" s="4" t="s">
        <v>54</v>
      </c>
      <c r="O5" s="4" t="s">
        <v>55</v>
      </c>
      <c r="P5" s="4" t="s">
        <v>56</v>
      </c>
      <c r="Q5" s="4" t="s">
        <v>57</v>
      </c>
    </row>
    <row r="6" spans="1:17">
      <c r="A6" s="27">
        <v>6</v>
      </c>
      <c r="B6" s="35">
        <v>0</v>
      </c>
      <c r="C6" s="16">
        <f>E3</f>
        <v>50000</v>
      </c>
      <c r="D6" s="20"/>
      <c r="E6" s="35"/>
      <c r="F6" s="20"/>
      <c r="G6" s="36"/>
      <c r="H6" s="35"/>
      <c r="I6" s="16">
        <f>-C6</f>
        <v>-50000</v>
      </c>
      <c r="J6" s="16">
        <f>-C6</f>
        <v>-50000</v>
      </c>
      <c r="K6" s="20"/>
      <c r="L6" s="17">
        <f t="shared" ref="L6:L26" si="0">1/(1+$M$3)^B6</f>
        <v>1</v>
      </c>
      <c r="M6" s="16">
        <f t="shared" ref="M6:M26" si="1">I6*L6</f>
        <v>-50000</v>
      </c>
      <c r="N6" s="16">
        <f>I6</f>
        <v>-50000</v>
      </c>
      <c r="O6" s="17">
        <f t="shared" ref="O6:O26" si="2">1/(1+$O$3)^B6</f>
        <v>1</v>
      </c>
      <c r="P6" s="16">
        <f>I6*O6</f>
        <v>-50000</v>
      </c>
      <c r="Q6" s="16">
        <f>P6</f>
        <v>-50000</v>
      </c>
    </row>
    <row r="7" spans="1:17">
      <c r="A7" s="1">
        <v>7</v>
      </c>
      <c r="B7" s="35">
        <v>1</v>
      </c>
      <c r="C7" s="16"/>
      <c r="D7" s="16">
        <f t="shared" ref="D7:D26" si="3">$G$3</f>
        <v>3960</v>
      </c>
      <c r="E7" s="16">
        <f>$C$6/17</f>
        <v>2941.1764705882351</v>
      </c>
      <c r="F7" s="16">
        <f t="shared" ref="F7:F26" si="4">D7-E7</f>
        <v>1018.8235294117649</v>
      </c>
      <c r="G7" s="18">
        <f>IF(F7&gt;0,F7*$L$3-$C$6*0.07/17,0)</f>
        <v>130.32941176470595</v>
      </c>
      <c r="H7" s="16">
        <f t="shared" ref="H7:H23" si="5">D7-G7</f>
        <v>3829.670588235294</v>
      </c>
      <c r="I7" s="16">
        <f t="shared" ref="I7:I26" si="6">H7</f>
        <v>3829.670588235294</v>
      </c>
      <c r="J7" s="16">
        <f t="shared" ref="J7:J26" si="7">J6+I7</f>
        <v>-46170.329411764709</v>
      </c>
      <c r="K7" s="20" t="str">
        <f t="shared" ref="K7:K26" si="8">IF(J6&lt;0,IF(J7&gt;=0,B6+J7/(J7-J6),""),"")</f>
        <v/>
      </c>
      <c r="L7" s="17">
        <f t="shared" si="0"/>
        <v>0.96153846153846145</v>
      </c>
      <c r="M7" s="16">
        <f t="shared" si="1"/>
        <v>3682.3755656108592</v>
      </c>
      <c r="N7" s="16">
        <f t="shared" ref="N7:N26" si="9">N6+M7</f>
        <v>-46317.624434389138</v>
      </c>
      <c r="O7" s="17">
        <f t="shared" si="2"/>
        <v>0.96073884505488583</v>
      </c>
      <c r="P7" s="16">
        <f t="shared" ref="P7:P26" si="10">I7*O7</f>
        <v>3679.3132978818417</v>
      </c>
      <c r="Q7" s="16">
        <f t="shared" ref="Q7:Q26" si="11">Q6+P7</f>
        <v>-46320.686702118161</v>
      </c>
    </row>
    <row r="8" spans="1:17">
      <c r="A8" s="27">
        <v>8</v>
      </c>
      <c r="B8" s="35">
        <v>2</v>
      </c>
      <c r="C8" s="16"/>
      <c r="D8" s="16">
        <f t="shared" si="3"/>
        <v>3960</v>
      </c>
      <c r="E8" s="16">
        <f t="shared" ref="E8:E23" si="12">$C$6/17</f>
        <v>2941.1764705882351</v>
      </c>
      <c r="F8" s="16">
        <f t="shared" si="4"/>
        <v>1018.8235294117649</v>
      </c>
      <c r="G8" s="18">
        <f t="shared" ref="G8:G23" si="13">IF(F8&gt;0,F8*$L$3-$C$6*0.07/17,0)</f>
        <v>130.32941176470595</v>
      </c>
      <c r="H8" s="16">
        <f t="shared" si="5"/>
        <v>3829.670588235294</v>
      </c>
      <c r="I8" s="16">
        <f t="shared" si="6"/>
        <v>3829.670588235294</v>
      </c>
      <c r="J8" s="16">
        <f t="shared" si="7"/>
        <v>-42340.658823529418</v>
      </c>
      <c r="K8" s="20" t="str">
        <f t="shared" si="8"/>
        <v/>
      </c>
      <c r="L8" s="17">
        <f t="shared" si="0"/>
        <v>0.92455621301775137</v>
      </c>
      <c r="M8" s="16">
        <f t="shared" si="1"/>
        <v>3540.7457361642878</v>
      </c>
      <c r="N8" s="16">
        <f t="shared" si="9"/>
        <v>-42776.878698224849</v>
      </c>
      <c r="O8" s="17">
        <f t="shared" si="2"/>
        <v>0.92301912839739586</v>
      </c>
      <c r="P8" s="16">
        <f t="shared" si="10"/>
        <v>3534.8592084020834</v>
      </c>
      <c r="Q8" s="16">
        <f t="shared" si="11"/>
        <v>-42785.827493716075</v>
      </c>
    </row>
    <row r="9" spans="1:17">
      <c r="A9" s="1">
        <v>9</v>
      </c>
      <c r="B9" s="35">
        <v>3</v>
      </c>
      <c r="C9" s="16"/>
      <c r="D9" s="16">
        <f t="shared" si="3"/>
        <v>3960</v>
      </c>
      <c r="E9" s="16">
        <f t="shared" si="12"/>
        <v>2941.1764705882351</v>
      </c>
      <c r="F9" s="16">
        <f t="shared" si="4"/>
        <v>1018.8235294117649</v>
      </c>
      <c r="G9" s="18">
        <f t="shared" si="13"/>
        <v>130.32941176470595</v>
      </c>
      <c r="H9" s="16">
        <f t="shared" si="5"/>
        <v>3829.670588235294</v>
      </c>
      <c r="I9" s="16">
        <f t="shared" si="6"/>
        <v>3829.670588235294</v>
      </c>
      <c r="J9" s="16">
        <f t="shared" si="7"/>
        <v>-38510.988235294128</v>
      </c>
      <c r="K9" s="20" t="str">
        <f t="shared" si="8"/>
        <v/>
      </c>
      <c r="L9" s="17">
        <f t="shared" si="0"/>
        <v>0.88899635867091487</v>
      </c>
      <c r="M9" s="16">
        <f t="shared" si="1"/>
        <v>3404.5632078502767</v>
      </c>
      <c r="N9" s="16">
        <f t="shared" si="9"/>
        <v>-39372.315490374574</v>
      </c>
      <c r="O9" s="17">
        <f t="shared" si="2"/>
        <v>0.8867803313800815</v>
      </c>
      <c r="P9" s="16">
        <f t="shared" si="10"/>
        <v>3396.0765533118456</v>
      </c>
      <c r="Q9" s="16">
        <f t="shared" si="11"/>
        <v>-39389.750940404228</v>
      </c>
    </row>
    <row r="10" spans="1:17">
      <c r="A10" s="27">
        <v>10</v>
      </c>
      <c r="B10" s="35">
        <v>4</v>
      </c>
      <c r="C10" s="16"/>
      <c r="D10" s="16">
        <f t="shared" si="3"/>
        <v>3960</v>
      </c>
      <c r="E10" s="16">
        <f t="shared" si="12"/>
        <v>2941.1764705882351</v>
      </c>
      <c r="F10" s="16">
        <f t="shared" si="4"/>
        <v>1018.8235294117649</v>
      </c>
      <c r="G10" s="18">
        <f t="shared" si="13"/>
        <v>130.32941176470595</v>
      </c>
      <c r="H10" s="16">
        <f t="shared" si="5"/>
        <v>3829.670588235294</v>
      </c>
      <c r="I10" s="16">
        <f t="shared" si="6"/>
        <v>3829.670588235294</v>
      </c>
      <c r="J10" s="16">
        <f t="shared" si="7"/>
        <v>-34681.317647058837</v>
      </c>
      <c r="K10" s="20" t="str">
        <f t="shared" si="8"/>
        <v/>
      </c>
      <c r="L10" s="17">
        <f t="shared" si="0"/>
        <v>0.85480419102972571</v>
      </c>
      <c r="M10" s="16">
        <f t="shared" si="1"/>
        <v>3273.6184690868045</v>
      </c>
      <c r="N10" s="16">
        <f t="shared" si="9"/>
        <v>-36098.697021287771</v>
      </c>
      <c r="O10" s="17">
        <f t="shared" si="2"/>
        <v>0.8519643113874884</v>
      </c>
      <c r="P10" s="16">
        <f t="shared" si="10"/>
        <v>3262.7426655467998</v>
      </c>
      <c r="Q10" s="16">
        <f t="shared" si="11"/>
        <v>-36127.008274857428</v>
      </c>
    </row>
    <row r="11" spans="1:17">
      <c r="A11" s="1">
        <v>11</v>
      </c>
      <c r="B11" s="35">
        <v>5</v>
      </c>
      <c r="C11" s="16"/>
      <c r="D11" s="16">
        <f t="shared" si="3"/>
        <v>3960</v>
      </c>
      <c r="E11" s="16">
        <f t="shared" si="12"/>
        <v>2941.1764705882351</v>
      </c>
      <c r="F11" s="16">
        <f t="shared" si="4"/>
        <v>1018.8235294117649</v>
      </c>
      <c r="G11" s="18">
        <f t="shared" si="13"/>
        <v>130.32941176470595</v>
      </c>
      <c r="H11" s="16">
        <f t="shared" si="5"/>
        <v>3829.670588235294</v>
      </c>
      <c r="I11" s="16">
        <f t="shared" si="6"/>
        <v>3829.670588235294</v>
      </c>
      <c r="J11" s="16">
        <f t="shared" si="7"/>
        <v>-30851.647058823542</v>
      </c>
      <c r="K11" s="20" t="str">
        <f t="shared" si="8"/>
        <v/>
      </c>
      <c r="L11" s="17">
        <f t="shared" si="0"/>
        <v>0.82192710675935154</v>
      </c>
      <c r="M11" s="16">
        <f t="shared" si="1"/>
        <v>3147.710066429619</v>
      </c>
      <c r="N11" s="16">
        <f t="shared" si="9"/>
        <v>-32950.986954858156</v>
      </c>
      <c r="O11" s="17">
        <f t="shared" si="2"/>
        <v>0.81851520855039683</v>
      </c>
      <c r="P11" s="16">
        <f t="shared" si="10"/>
        <v>3134.6436202087325</v>
      </c>
      <c r="Q11" s="16">
        <f t="shared" si="11"/>
        <v>-32992.364654648693</v>
      </c>
    </row>
    <row r="12" spans="1:17">
      <c r="A12" s="27">
        <v>12</v>
      </c>
      <c r="B12" s="35">
        <v>6</v>
      </c>
      <c r="C12" s="16"/>
      <c r="D12" s="16">
        <f t="shared" si="3"/>
        <v>3960</v>
      </c>
      <c r="E12" s="16">
        <f t="shared" si="12"/>
        <v>2941.1764705882351</v>
      </c>
      <c r="F12" s="16">
        <f t="shared" si="4"/>
        <v>1018.8235294117649</v>
      </c>
      <c r="G12" s="18">
        <f t="shared" si="13"/>
        <v>130.32941176470595</v>
      </c>
      <c r="H12" s="16">
        <f t="shared" si="5"/>
        <v>3829.670588235294</v>
      </c>
      <c r="I12" s="16">
        <f t="shared" si="6"/>
        <v>3829.670588235294</v>
      </c>
      <c r="J12" s="16">
        <f t="shared" si="7"/>
        <v>-27021.976470588248</v>
      </c>
      <c r="K12" s="20" t="str">
        <f t="shared" si="8"/>
        <v/>
      </c>
      <c r="L12" s="17">
        <f t="shared" si="0"/>
        <v>0.79031452573014571</v>
      </c>
      <c r="M12" s="16">
        <f t="shared" si="1"/>
        <v>3026.6442946438647</v>
      </c>
      <c r="N12" s="16">
        <f t="shared" si="9"/>
        <v>-29924.34266021429</v>
      </c>
      <c r="O12" s="17">
        <f t="shared" si="2"/>
        <v>0.78637935612256726</v>
      </c>
      <c r="P12" s="16">
        <f t="shared" si="10"/>
        <v>3011.5738913380037</v>
      </c>
      <c r="Q12" s="16">
        <f t="shared" si="11"/>
        <v>-29980.790763310688</v>
      </c>
    </row>
    <row r="13" spans="1:17">
      <c r="A13" s="1">
        <v>13</v>
      </c>
      <c r="B13" s="35">
        <v>7</v>
      </c>
      <c r="C13" s="16"/>
      <c r="D13" s="16">
        <f t="shared" si="3"/>
        <v>3960</v>
      </c>
      <c r="E13" s="16">
        <f t="shared" si="12"/>
        <v>2941.1764705882351</v>
      </c>
      <c r="F13" s="16">
        <f t="shared" si="4"/>
        <v>1018.8235294117649</v>
      </c>
      <c r="G13" s="18">
        <f t="shared" si="13"/>
        <v>130.32941176470595</v>
      </c>
      <c r="H13" s="16">
        <f t="shared" si="5"/>
        <v>3829.670588235294</v>
      </c>
      <c r="I13" s="16">
        <f t="shared" si="6"/>
        <v>3829.670588235294</v>
      </c>
      <c r="J13" s="16">
        <f t="shared" si="7"/>
        <v>-23192.305882352954</v>
      </c>
      <c r="K13" s="20" t="str">
        <f t="shared" si="8"/>
        <v/>
      </c>
      <c r="L13" s="17">
        <f t="shared" si="0"/>
        <v>0.75991781320206331</v>
      </c>
      <c r="M13" s="16">
        <f t="shared" si="1"/>
        <v>2910.2348986960242</v>
      </c>
      <c r="N13" s="16">
        <f t="shared" si="9"/>
        <v>-27014.107761518266</v>
      </c>
      <c r="O13" s="17">
        <f t="shared" si="2"/>
        <v>0.7555051943761999</v>
      </c>
      <c r="P13" s="16">
        <f t="shared" si="10"/>
        <v>2893.3360221615217</v>
      </c>
      <c r="Q13" s="16">
        <f t="shared" si="11"/>
        <v>-27087.454741149166</v>
      </c>
    </row>
    <row r="14" spans="1:17">
      <c r="A14" s="27">
        <v>14</v>
      </c>
      <c r="B14" s="35">
        <v>8</v>
      </c>
      <c r="C14" s="16"/>
      <c r="D14" s="16">
        <f t="shared" si="3"/>
        <v>3960</v>
      </c>
      <c r="E14" s="16">
        <f t="shared" si="12"/>
        <v>2941.1764705882351</v>
      </c>
      <c r="F14" s="16">
        <f t="shared" si="4"/>
        <v>1018.8235294117649</v>
      </c>
      <c r="G14" s="18">
        <f t="shared" si="13"/>
        <v>130.32941176470595</v>
      </c>
      <c r="H14" s="16">
        <f t="shared" si="5"/>
        <v>3829.670588235294</v>
      </c>
      <c r="I14" s="16">
        <f t="shared" si="6"/>
        <v>3829.670588235294</v>
      </c>
      <c r="J14" s="16">
        <f t="shared" si="7"/>
        <v>-19362.635294117659</v>
      </c>
      <c r="K14" s="20" t="str">
        <f t="shared" si="8"/>
        <v/>
      </c>
      <c r="L14" s="17">
        <f t="shared" si="0"/>
        <v>0.73069020500198378</v>
      </c>
      <c r="M14" s="16">
        <f t="shared" si="1"/>
        <v>2798.3027872077146</v>
      </c>
      <c r="N14" s="16">
        <f t="shared" si="9"/>
        <v>-24215.804974310551</v>
      </c>
      <c r="O14" s="17">
        <f t="shared" si="2"/>
        <v>0.72584318787795743</v>
      </c>
      <c r="P14" s="16">
        <f t="shared" si="10"/>
        <v>2779.7403082871583</v>
      </c>
      <c r="Q14" s="16">
        <f t="shared" si="11"/>
        <v>-24307.714432862009</v>
      </c>
    </row>
    <row r="15" spans="1:17">
      <c r="A15" s="1">
        <v>15</v>
      </c>
      <c r="B15" s="35">
        <v>9</v>
      </c>
      <c r="C15" s="16"/>
      <c r="D15" s="16">
        <f t="shared" si="3"/>
        <v>3960</v>
      </c>
      <c r="E15" s="16">
        <f t="shared" si="12"/>
        <v>2941.1764705882351</v>
      </c>
      <c r="F15" s="16">
        <f t="shared" si="4"/>
        <v>1018.8235294117649</v>
      </c>
      <c r="G15" s="18">
        <f t="shared" si="13"/>
        <v>130.32941176470595</v>
      </c>
      <c r="H15" s="16">
        <f t="shared" si="5"/>
        <v>3829.670588235294</v>
      </c>
      <c r="I15" s="16">
        <f t="shared" si="6"/>
        <v>3829.670588235294</v>
      </c>
      <c r="J15" s="16">
        <f t="shared" si="7"/>
        <v>-15532.964705882365</v>
      </c>
      <c r="K15" s="20" t="str">
        <f t="shared" si="8"/>
        <v/>
      </c>
      <c r="L15" s="17">
        <f t="shared" si="0"/>
        <v>0.70258673557883045</v>
      </c>
      <c r="M15" s="16">
        <f t="shared" si="1"/>
        <v>2690.6757569304946</v>
      </c>
      <c r="N15" s="16">
        <f t="shared" si="9"/>
        <v>-21525.129217380058</v>
      </c>
      <c r="O15" s="17">
        <f t="shared" si="2"/>
        <v>0.69734574601282528</v>
      </c>
      <c r="P15" s="16">
        <f t="shared" si="10"/>
        <v>2670.6044933363164</v>
      </c>
      <c r="Q15" s="16">
        <f t="shared" si="11"/>
        <v>-21637.109939525693</v>
      </c>
    </row>
    <row r="16" spans="1:17">
      <c r="A16" s="27">
        <v>16</v>
      </c>
      <c r="B16" s="35">
        <v>10</v>
      </c>
      <c r="C16" s="16"/>
      <c r="D16" s="16">
        <f t="shared" si="3"/>
        <v>3960</v>
      </c>
      <c r="E16" s="16">
        <f t="shared" si="12"/>
        <v>2941.1764705882351</v>
      </c>
      <c r="F16" s="16">
        <f t="shared" si="4"/>
        <v>1018.8235294117649</v>
      </c>
      <c r="G16" s="18">
        <f t="shared" si="13"/>
        <v>130.32941176470595</v>
      </c>
      <c r="H16" s="16">
        <f t="shared" si="5"/>
        <v>3829.670588235294</v>
      </c>
      <c r="I16" s="16">
        <f t="shared" si="6"/>
        <v>3829.670588235294</v>
      </c>
      <c r="J16" s="16">
        <f t="shared" si="7"/>
        <v>-11703.29411764707</v>
      </c>
      <c r="K16" s="20" t="str">
        <f t="shared" si="8"/>
        <v/>
      </c>
      <c r="L16" s="17">
        <f t="shared" si="0"/>
        <v>0.67556416882579851</v>
      </c>
      <c r="M16" s="16">
        <f t="shared" si="1"/>
        <v>2587.1882278177832</v>
      </c>
      <c r="N16" s="16">
        <f t="shared" si="9"/>
        <v>-18937.940989562274</v>
      </c>
      <c r="O16" s="17">
        <f t="shared" si="2"/>
        <v>0.66996714662829948</v>
      </c>
      <c r="P16" s="16">
        <f t="shared" si="10"/>
        <v>2565.7534765263213</v>
      </c>
      <c r="Q16" s="16">
        <f t="shared" si="11"/>
        <v>-19071.356462999371</v>
      </c>
    </row>
    <row r="17" spans="1:17">
      <c r="A17" s="1">
        <v>17</v>
      </c>
      <c r="B17" s="35">
        <v>11</v>
      </c>
      <c r="C17" s="16"/>
      <c r="D17" s="16">
        <f t="shared" si="3"/>
        <v>3960</v>
      </c>
      <c r="E17" s="16">
        <f t="shared" si="12"/>
        <v>2941.1764705882351</v>
      </c>
      <c r="F17" s="16">
        <f t="shared" si="4"/>
        <v>1018.8235294117649</v>
      </c>
      <c r="G17" s="18">
        <f t="shared" si="13"/>
        <v>130.32941176470595</v>
      </c>
      <c r="H17" s="16">
        <f t="shared" si="5"/>
        <v>3829.670588235294</v>
      </c>
      <c r="I17" s="16">
        <f t="shared" si="6"/>
        <v>3829.670588235294</v>
      </c>
      <c r="J17" s="16">
        <f t="shared" si="7"/>
        <v>-7873.623529411776</v>
      </c>
      <c r="K17" s="20" t="str">
        <f t="shared" si="8"/>
        <v/>
      </c>
      <c r="L17" s="17">
        <f t="shared" si="0"/>
        <v>0.6495809315632679</v>
      </c>
      <c r="M17" s="16">
        <f t="shared" si="1"/>
        <v>2487.6809882863304</v>
      </c>
      <c r="N17" s="16">
        <f t="shared" si="9"/>
        <v>-16450.260001275943</v>
      </c>
      <c r="O17" s="17">
        <f t="shared" si="2"/>
        <v>0.64366346267638985</v>
      </c>
      <c r="P17" s="16">
        <f t="shared" si="10"/>
        <v>2465.0190317334559</v>
      </c>
      <c r="Q17" s="16">
        <f t="shared" si="11"/>
        <v>-16606.337431265914</v>
      </c>
    </row>
    <row r="18" spans="1:17">
      <c r="A18" s="27">
        <v>18</v>
      </c>
      <c r="B18" s="35">
        <v>12</v>
      </c>
      <c r="C18" s="16"/>
      <c r="D18" s="16">
        <f t="shared" si="3"/>
        <v>3960</v>
      </c>
      <c r="E18" s="16">
        <f t="shared" si="12"/>
        <v>2941.1764705882351</v>
      </c>
      <c r="F18" s="16">
        <f t="shared" si="4"/>
        <v>1018.8235294117649</v>
      </c>
      <c r="G18" s="18">
        <f t="shared" si="13"/>
        <v>130.32941176470595</v>
      </c>
      <c r="H18" s="16">
        <f t="shared" si="5"/>
        <v>3829.670588235294</v>
      </c>
      <c r="I18" s="16">
        <f t="shared" si="6"/>
        <v>3829.670588235294</v>
      </c>
      <c r="J18" s="16">
        <f t="shared" si="7"/>
        <v>-4043.952941176482</v>
      </c>
      <c r="K18" s="20" t="str">
        <f t="shared" si="8"/>
        <v/>
      </c>
      <c r="L18" s="17">
        <f t="shared" si="0"/>
        <v>0.62459704958006512</v>
      </c>
      <c r="M18" s="16">
        <f t="shared" si="1"/>
        <v>2392.0009502753169</v>
      </c>
      <c r="N18" s="16">
        <f t="shared" si="9"/>
        <v>-14058.259051000627</v>
      </c>
      <c r="O18" s="17">
        <f t="shared" si="2"/>
        <v>0.61839249173574329</v>
      </c>
      <c r="P18" s="16">
        <f t="shared" si="10"/>
        <v>2368.2395375859132</v>
      </c>
      <c r="Q18" s="16">
        <f t="shared" si="11"/>
        <v>-14238.097893680002</v>
      </c>
    </row>
    <row r="19" spans="1:17">
      <c r="A19" s="1">
        <v>19</v>
      </c>
      <c r="B19" s="35">
        <v>13</v>
      </c>
      <c r="C19" s="16"/>
      <c r="D19" s="16">
        <f t="shared" si="3"/>
        <v>3960</v>
      </c>
      <c r="E19" s="16">
        <f t="shared" si="12"/>
        <v>2941.1764705882351</v>
      </c>
      <c r="F19" s="16">
        <f t="shared" si="4"/>
        <v>1018.8235294117649</v>
      </c>
      <c r="G19" s="18">
        <f t="shared" si="13"/>
        <v>130.32941176470595</v>
      </c>
      <c r="H19" s="16">
        <f t="shared" si="5"/>
        <v>3829.670588235294</v>
      </c>
      <c r="I19" s="16">
        <f t="shared" si="6"/>
        <v>3829.670588235294</v>
      </c>
      <c r="J19" s="16">
        <f t="shared" si="7"/>
        <v>-214.28235294118804</v>
      </c>
      <c r="K19" s="20" t="str">
        <f t="shared" si="8"/>
        <v/>
      </c>
      <c r="L19" s="17">
        <f t="shared" si="0"/>
        <v>0.600574086134678</v>
      </c>
      <c r="M19" s="16">
        <f t="shared" si="1"/>
        <v>2300.0009137262664</v>
      </c>
      <c r="N19" s="16">
        <f t="shared" si="9"/>
        <v>-11758.258137274361</v>
      </c>
      <c r="O19" s="17">
        <f t="shared" si="2"/>
        <v>0.59411368830081124</v>
      </c>
      <c r="P19" s="16">
        <f t="shared" si="10"/>
        <v>2275.259718153608</v>
      </c>
      <c r="Q19" s="16">
        <f t="shared" si="11"/>
        <v>-11962.838175526394</v>
      </c>
    </row>
    <row r="20" spans="1:17">
      <c r="A20" s="27">
        <v>20</v>
      </c>
      <c r="B20" s="35">
        <v>14</v>
      </c>
      <c r="C20" s="16"/>
      <c r="D20" s="16">
        <f t="shared" si="3"/>
        <v>3960</v>
      </c>
      <c r="E20" s="16">
        <f t="shared" si="12"/>
        <v>2941.1764705882351</v>
      </c>
      <c r="F20" s="16">
        <f t="shared" si="4"/>
        <v>1018.8235294117649</v>
      </c>
      <c r="G20" s="18">
        <f t="shared" si="13"/>
        <v>130.32941176470595</v>
      </c>
      <c r="H20" s="16">
        <f t="shared" si="5"/>
        <v>3829.670588235294</v>
      </c>
      <c r="I20" s="16">
        <f t="shared" si="6"/>
        <v>3829.670588235294</v>
      </c>
      <c r="J20" s="16">
        <f t="shared" si="7"/>
        <v>3615.3882352941059</v>
      </c>
      <c r="K20" s="20">
        <f t="shared" si="8"/>
        <v>13.944046792536293</v>
      </c>
      <c r="L20" s="17">
        <f t="shared" si="0"/>
        <v>0.57747508282180582</v>
      </c>
      <c r="M20" s="16">
        <f t="shared" si="1"/>
        <v>2211.5393401214101</v>
      </c>
      <c r="N20" s="16">
        <f t="shared" si="9"/>
        <v>-9546.7187971529511</v>
      </c>
      <c r="O20" s="17">
        <f t="shared" si="2"/>
        <v>0.57078809872941971</v>
      </c>
      <c r="P20" s="16">
        <f t="shared" si="10"/>
        <v>2185.9303938188018</v>
      </c>
      <c r="Q20" s="16">
        <f t="shared" si="11"/>
        <v>-9776.9077817075922</v>
      </c>
    </row>
    <row r="21" spans="1:17">
      <c r="A21" s="1">
        <v>21</v>
      </c>
      <c r="B21" s="35">
        <v>15</v>
      </c>
      <c r="C21" s="16"/>
      <c r="D21" s="16">
        <f t="shared" si="3"/>
        <v>3960</v>
      </c>
      <c r="E21" s="16">
        <f t="shared" si="12"/>
        <v>2941.1764705882351</v>
      </c>
      <c r="F21" s="16">
        <f t="shared" si="4"/>
        <v>1018.8235294117649</v>
      </c>
      <c r="G21" s="18">
        <f t="shared" si="13"/>
        <v>130.32941176470595</v>
      </c>
      <c r="H21" s="16">
        <f t="shared" si="5"/>
        <v>3829.670588235294</v>
      </c>
      <c r="I21" s="16">
        <f t="shared" si="6"/>
        <v>3829.670588235294</v>
      </c>
      <c r="J21" s="16">
        <f t="shared" si="7"/>
        <v>7445.0588235293999</v>
      </c>
      <c r="K21" s="20" t="str">
        <f t="shared" si="8"/>
        <v/>
      </c>
      <c r="L21" s="17">
        <f t="shared" si="0"/>
        <v>0.55526450271327477</v>
      </c>
      <c r="M21" s="16">
        <f t="shared" si="1"/>
        <v>2126.480134732125</v>
      </c>
      <c r="N21" s="16">
        <f t="shared" si="9"/>
        <v>-7420.2386624208266</v>
      </c>
      <c r="O21" s="17">
        <f t="shared" si="2"/>
        <v>0.54837829874437682</v>
      </c>
      <c r="P21" s="16">
        <f t="shared" si="10"/>
        <v>2100.1082419278473</v>
      </c>
      <c r="Q21" s="16">
        <f t="shared" si="11"/>
        <v>-7676.7995397797449</v>
      </c>
    </row>
    <row r="22" spans="1:17">
      <c r="A22" s="27">
        <v>22</v>
      </c>
      <c r="B22" s="35">
        <v>16</v>
      </c>
      <c r="C22" s="16"/>
      <c r="D22" s="16">
        <f t="shared" si="3"/>
        <v>3960</v>
      </c>
      <c r="E22" s="16">
        <f t="shared" si="12"/>
        <v>2941.1764705882351</v>
      </c>
      <c r="F22" s="16">
        <f t="shared" si="4"/>
        <v>1018.8235294117649</v>
      </c>
      <c r="G22" s="18">
        <f t="shared" si="13"/>
        <v>130.32941176470595</v>
      </c>
      <c r="H22" s="16">
        <f t="shared" si="5"/>
        <v>3829.670588235294</v>
      </c>
      <c r="I22" s="16">
        <f t="shared" si="6"/>
        <v>3829.670588235294</v>
      </c>
      <c r="J22" s="16">
        <f t="shared" si="7"/>
        <v>11274.729411764694</v>
      </c>
      <c r="K22" s="20" t="str">
        <f t="shared" si="8"/>
        <v/>
      </c>
      <c r="L22" s="17">
        <f t="shared" si="0"/>
        <v>0.53390817568584104</v>
      </c>
      <c r="M22" s="16">
        <f t="shared" si="1"/>
        <v>2044.6924372424276</v>
      </c>
      <c r="N22" s="16">
        <f t="shared" si="9"/>
        <v>-5375.5462251783993</v>
      </c>
      <c r="O22" s="17">
        <f t="shared" si="2"/>
        <v>0.52684833338883574</v>
      </c>
      <c r="P22" s="16">
        <f t="shared" si="10"/>
        <v>2017.6555668400069</v>
      </c>
      <c r="Q22" s="16">
        <f t="shared" si="11"/>
        <v>-5659.143972939738</v>
      </c>
    </row>
    <row r="23" spans="1:17">
      <c r="A23" s="1">
        <v>23</v>
      </c>
      <c r="B23" s="35">
        <v>17</v>
      </c>
      <c r="C23" s="16"/>
      <c r="D23" s="16">
        <f t="shared" si="3"/>
        <v>3960</v>
      </c>
      <c r="E23" s="16">
        <f t="shared" si="12"/>
        <v>2941.1764705882351</v>
      </c>
      <c r="F23" s="16">
        <f t="shared" si="4"/>
        <v>1018.8235294117649</v>
      </c>
      <c r="G23" s="18">
        <f t="shared" si="13"/>
        <v>130.32941176470595</v>
      </c>
      <c r="H23" s="16">
        <f t="shared" si="5"/>
        <v>3829.670588235294</v>
      </c>
      <c r="I23" s="16">
        <f t="shared" si="6"/>
        <v>3829.670588235294</v>
      </c>
      <c r="J23" s="16">
        <f t="shared" si="7"/>
        <v>15104.399999999989</v>
      </c>
      <c r="K23" s="20" t="str">
        <f t="shared" si="8"/>
        <v/>
      </c>
      <c r="L23" s="17">
        <f t="shared" si="0"/>
        <v>0.51337324585177024</v>
      </c>
      <c r="M23" s="16">
        <f t="shared" si="1"/>
        <v>1966.0504204254112</v>
      </c>
      <c r="N23" s="16">
        <f t="shared" si="9"/>
        <v>-3409.4958047529881</v>
      </c>
      <c r="O23" s="17">
        <f t="shared" si="2"/>
        <v>0.50616365933908147</v>
      </c>
      <c r="P23" s="16">
        <f t="shared" si="10"/>
        <v>1938.440079004429</v>
      </c>
      <c r="Q23" s="16">
        <f t="shared" si="11"/>
        <v>-3720.7038939353088</v>
      </c>
    </row>
    <row r="24" spans="1:17">
      <c r="A24" s="27">
        <v>24</v>
      </c>
      <c r="B24" s="35">
        <v>18</v>
      </c>
      <c r="C24" s="16"/>
      <c r="D24" s="16">
        <f t="shared" si="3"/>
        <v>3960</v>
      </c>
      <c r="E24" s="18"/>
      <c r="F24" s="16">
        <f t="shared" si="4"/>
        <v>3960</v>
      </c>
      <c r="G24" s="18">
        <f>IF(F24&gt;0,F24*$L$3,0)</f>
        <v>1306.8</v>
      </c>
      <c r="H24" s="16">
        <f>IF(F24&lt;0,0,F24-G24)</f>
        <v>2653.2</v>
      </c>
      <c r="I24" s="16">
        <f t="shared" si="6"/>
        <v>2653.2</v>
      </c>
      <c r="J24" s="16">
        <f t="shared" si="7"/>
        <v>17757.599999999988</v>
      </c>
      <c r="K24" s="20" t="str">
        <f t="shared" si="8"/>
        <v/>
      </c>
      <c r="L24" s="17">
        <f t="shared" si="0"/>
        <v>0.49362812101131748</v>
      </c>
      <c r="M24" s="16">
        <f t="shared" si="1"/>
        <v>1309.6941306672275</v>
      </c>
      <c r="N24" s="16">
        <f t="shared" si="9"/>
        <v>-2099.8016740857606</v>
      </c>
      <c r="O24" s="17">
        <f t="shared" si="2"/>
        <v>0.4862910894821838</v>
      </c>
      <c r="P24" s="16">
        <f t="shared" si="10"/>
        <v>1290.2275186141301</v>
      </c>
      <c r="Q24" s="16">
        <f t="shared" si="11"/>
        <v>-2430.4763753211787</v>
      </c>
    </row>
    <row r="25" spans="1:17">
      <c r="A25" s="1">
        <v>25</v>
      </c>
      <c r="B25" s="35">
        <v>19</v>
      </c>
      <c r="C25" s="16"/>
      <c r="D25" s="16">
        <f t="shared" si="3"/>
        <v>3960</v>
      </c>
      <c r="E25" s="18"/>
      <c r="F25" s="16">
        <f t="shared" si="4"/>
        <v>3960</v>
      </c>
      <c r="G25" s="18">
        <f>IF(F25&gt;0,F25*$L$3,0)</f>
        <v>1306.8</v>
      </c>
      <c r="H25" s="16">
        <f>IF(F25&lt;0,0,F25-G25)</f>
        <v>2653.2</v>
      </c>
      <c r="I25" s="16">
        <f t="shared" si="6"/>
        <v>2653.2</v>
      </c>
      <c r="J25" s="16">
        <f t="shared" si="7"/>
        <v>20410.799999999988</v>
      </c>
      <c r="K25" s="20" t="str">
        <f t="shared" si="8"/>
        <v/>
      </c>
      <c r="L25" s="17">
        <f t="shared" si="0"/>
        <v>0.47464242404934376</v>
      </c>
      <c r="M25" s="16">
        <f t="shared" si="1"/>
        <v>1259.3212794877188</v>
      </c>
      <c r="N25" s="16">
        <f t="shared" si="9"/>
        <v>-840.48039459804181</v>
      </c>
      <c r="O25" s="17">
        <f t="shared" si="2"/>
        <v>0.46719873966959546</v>
      </c>
      <c r="P25" s="16">
        <f t="shared" si="10"/>
        <v>1239.5716960913705</v>
      </c>
      <c r="Q25" s="16">
        <f t="shared" si="11"/>
        <v>-1190.9046792298082</v>
      </c>
    </row>
    <row r="26" spans="1:17">
      <c r="A26" s="27">
        <v>26</v>
      </c>
      <c r="B26" s="35">
        <v>20</v>
      </c>
      <c r="C26" s="16"/>
      <c r="D26" s="16">
        <f t="shared" si="3"/>
        <v>3960</v>
      </c>
      <c r="E26" s="18"/>
      <c r="F26" s="16">
        <f t="shared" si="4"/>
        <v>3960</v>
      </c>
      <c r="G26" s="18">
        <f>IF(F26&gt;0,F26*$L$3,0)</f>
        <v>1306.8</v>
      </c>
      <c r="H26" s="16">
        <f>IF(F26&lt;0,0,F26-G26)</f>
        <v>2653.2</v>
      </c>
      <c r="I26" s="16">
        <f t="shared" si="6"/>
        <v>2653.2</v>
      </c>
      <c r="J26" s="16">
        <f t="shared" si="7"/>
        <v>23063.999999999989</v>
      </c>
      <c r="K26" s="20" t="str">
        <f t="shared" si="8"/>
        <v/>
      </c>
      <c r="L26" s="17">
        <f t="shared" si="0"/>
        <v>0.45638694620129205</v>
      </c>
      <c r="M26" s="16">
        <f t="shared" si="1"/>
        <v>1210.8858456612679</v>
      </c>
      <c r="N26" s="16">
        <f t="shared" si="9"/>
        <v>370.40545106322611</v>
      </c>
      <c r="O26" s="17">
        <f t="shared" si="2"/>
        <v>0.44885597756126538</v>
      </c>
      <c r="P26" s="16">
        <f t="shared" si="10"/>
        <v>1190.9046796655493</v>
      </c>
      <c r="Q26" s="16">
        <f t="shared" si="11"/>
        <v>4.3574118535616435E-7</v>
      </c>
    </row>
    <row r="27" spans="1:17" ht="14.25" customHeight="1">
      <c r="A27" s="1">
        <v>27</v>
      </c>
      <c r="B27" s="35"/>
      <c r="C27" s="35"/>
      <c r="D27" s="18"/>
      <c r="E27" s="35"/>
      <c r="F27" s="19"/>
      <c r="G27" s="18"/>
      <c r="H27" s="18"/>
      <c r="I27" s="37"/>
      <c r="J27" s="38"/>
      <c r="K27" s="20">
        <f>SUM(K6:K26)</f>
        <v>13.944046792536293</v>
      </c>
      <c r="L27" s="17"/>
      <c r="M27" s="17"/>
      <c r="N27" s="35"/>
      <c r="O27" s="35"/>
      <c r="P27" s="17"/>
      <c r="Q27" s="35"/>
    </row>
    <row r="28" spans="1:17" ht="6.75" customHeight="1"/>
    <row r="29" spans="1:17" ht="14.25" customHeight="1">
      <c r="A29" s="53" t="s">
        <v>58</v>
      </c>
      <c r="B29" s="53"/>
      <c r="C29" t="s">
        <v>59</v>
      </c>
      <c r="D29" s="42">
        <v>50000</v>
      </c>
      <c r="E29" t="s">
        <v>60</v>
      </c>
      <c r="F29" s="39">
        <v>100</v>
      </c>
      <c r="G29" t="s">
        <v>61</v>
      </c>
      <c r="H29" t="s">
        <v>62</v>
      </c>
      <c r="I29" s="42">
        <v>110000</v>
      </c>
      <c r="J29" s="41" t="s">
        <v>63</v>
      </c>
      <c r="K29" s="43">
        <v>36</v>
      </c>
      <c r="L29" s="41" t="s">
        <v>64</v>
      </c>
      <c r="M29" s="43">
        <f>I29*K29/1000</f>
        <v>3960</v>
      </c>
      <c r="P29" s="43"/>
    </row>
    <row r="30" spans="1:17">
      <c r="B30" t="s">
        <v>65</v>
      </c>
      <c r="C30" s="44" t="s">
        <v>66</v>
      </c>
      <c r="D30" s="39" t="s">
        <v>67</v>
      </c>
    </row>
  </sheetData>
  <mergeCells count="4">
    <mergeCell ref="B2:B3"/>
    <mergeCell ref="K2:K3"/>
    <mergeCell ref="K4:K5"/>
    <mergeCell ref="A29:B29"/>
  </mergeCells>
  <phoneticPr fontId="1"/>
  <pageMargins left="0.75" right="0.75" top="1" bottom="1" header="0.51200000000000001" footer="0.51200000000000001"/>
  <pageSetup paperSize="9" scale="110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="75" workbookViewId="0">
      <selection activeCell="I58" sqref="I58"/>
    </sheetView>
  </sheetViews>
  <sheetFormatPr defaultRowHeight="13.5"/>
  <cols>
    <col min="1" max="2" width="3.5" customWidth="1"/>
    <col min="3" max="3" width="7.375" customWidth="1"/>
    <col min="4" max="4" width="6.625" style="39" customWidth="1"/>
    <col min="5" max="5" width="6.5" customWidth="1"/>
    <col min="6" max="6" width="6.625" style="40" customWidth="1"/>
    <col min="7" max="7" width="6.75" customWidth="1"/>
    <col min="8" max="8" width="7" customWidth="1"/>
    <col min="9" max="9" width="7.5" style="41" customWidth="1"/>
    <col min="10" max="10" width="8.625" style="41" customWidth="1"/>
    <col min="11" max="11" width="5.75" style="41" customWidth="1"/>
    <col min="12" max="12" width="7.25" style="41" customWidth="1"/>
    <col min="13" max="13" width="7.625" style="41" customWidth="1"/>
    <col min="14" max="14" width="8.125" customWidth="1"/>
    <col min="15" max="15" width="7.625" customWidth="1"/>
    <col min="16" max="16" width="7.75" style="41" customWidth="1"/>
    <col min="17" max="17" width="8.25" customWidth="1"/>
  </cols>
  <sheetData>
    <row r="1" spans="1:17" s="5" customFormat="1">
      <c r="A1" s="1" t="s">
        <v>68</v>
      </c>
      <c r="B1" s="1" t="s">
        <v>69</v>
      </c>
      <c r="C1" s="1" t="s">
        <v>70</v>
      </c>
      <c r="D1" s="2" t="s">
        <v>71</v>
      </c>
      <c r="E1" s="1" t="s">
        <v>72</v>
      </c>
      <c r="F1" s="3" t="s">
        <v>73</v>
      </c>
      <c r="G1" s="1" t="s">
        <v>74</v>
      </c>
      <c r="H1" s="1" t="s">
        <v>75</v>
      </c>
      <c r="I1" s="4" t="s">
        <v>76</v>
      </c>
      <c r="J1" s="4" t="s">
        <v>77</v>
      </c>
      <c r="K1" s="4" t="s">
        <v>78</v>
      </c>
      <c r="L1" s="4" t="s">
        <v>79</v>
      </c>
      <c r="M1" s="4" t="s">
        <v>80</v>
      </c>
      <c r="N1" s="4" t="s">
        <v>81</v>
      </c>
      <c r="O1" s="4" t="s">
        <v>82</v>
      </c>
      <c r="P1" s="4" t="s">
        <v>83</v>
      </c>
      <c r="Q1" s="1" t="s">
        <v>84</v>
      </c>
    </row>
    <row r="2" spans="1:17" s="14" customFormat="1" ht="26.25" customHeight="1">
      <c r="A2" s="6">
        <v>2</v>
      </c>
      <c r="B2" s="47" t="s">
        <v>17</v>
      </c>
      <c r="C2" s="6" t="s">
        <v>18</v>
      </c>
      <c r="D2" s="7" t="s">
        <v>19</v>
      </c>
      <c r="E2" s="45" t="s">
        <v>20</v>
      </c>
      <c r="F2" s="6" t="s">
        <v>21</v>
      </c>
      <c r="G2" s="9" t="s">
        <v>22</v>
      </c>
      <c r="H2" s="45" t="s">
        <v>85</v>
      </c>
      <c r="I2" s="46" t="s">
        <v>86</v>
      </c>
      <c r="J2" s="45" t="s">
        <v>23</v>
      </c>
      <c r="K2" s="49" t="s">
        <v>24</v>
      </c>
      <c r="L2" s="54" t="s">
        <v>87</v>
      </c>
      <c r="M2" s="46" t="s">
        <v>26</v>
      </c>
      <c r="N2" s="45" t="s">
        <v>27</v>
      </c>
      <c r="O2" s="45" t="s">
        <v>28</v>
      </c>
      <c r="P2" s="12"/>
      <c r="Q2" s="13" t="s">
        <v>29</v>
      </c>
    </row>
    <row r="3" spans="1:17">
      <c r="A3" s="1">
        <v>3</v>
      </c>
      <c r="B3" s="48"/>
      <c r="C3" s="16">
        <f>D29</f>
        <v>5250</v>
      </c>
      <c r="D3" s="16">
        <f>C3*F3</f>
        <v>1470.0000000000002</v>
      </c>
      <c r="E3" s="16">
        <f>C3-D3</f>
        <v>3780</v>
      </c>
      <c r="F3" s="17">
        <v>0.28000000000000003</v>
      </c>
      <c r="G3" s="18">
        <f>M29</f>
        <v>378</v>
      </c>
      <c r="H3" s="16">
        <f>M29*I3</f>
        <v>272.15999999999997</v>
      </c>
      <c r="I3" s="19">
        <v>0.72</v>
      </c>
      <c r="J3" s="20">
        <f>E3/G3</f>
        <v>10</v>
      </c>
      <c r="K3" s="50"/>
      <c r="L3" s="22">
        <v>0.3349481629043996</v>
      </c>
      <c r="M3" s="17">
        <v>0.04</v>
      </c>
      <c r="N3" s="23">
        <f>N26</f>
        <v>0</v>
      </c>
      <c r="O3" s="24">
        <v>4.000000023695556E-2</v>
      </c>
      <c r="P3" s="25"/>
      <c r="Q3" s="26"/>
    </row>
    <row r="4" spans="1:17" s="33" customFormat="1" ht="12">
      <c r="A4" s="27">
        <v>4</v>
      </c>
      <c r="B4" s="27" t="s">
        <v>30</v>
      </c>
      <c r="C4" s="28" t="s">
        <v>31</v>
      </c>
      <c r="D4" s="29" t="s">
        <v>32</v>
      </c>
      <c r="E4" s="27" t="s">
        <v>33</v>
      </c>
      <c r="F4" s="30" t="s">
        <v>34</v>
      </c>
      <c r="G4" s="27" t="s">
        <v>35</v>
      </c>
      <c r="H4" s="27" t="s">
        <v>36</v>
      </c>
      <c r="I4" s="31" t="s">
        <v>37</v>
      </c>
      <c r="J4" s="32" t="s">
        <v>38</v>
      </c>
      <c r="K4" s="51" t="s">
        <v>88</v>
      </c>
      <c r="L4" s="31" t="s">
        <v>40</v>
      </c>
      <c r="M4" s="31" t="s">
        <v>41</v>
      </c>
      <c r="N4" s="27" t="s">
        <v>42</v>
      </c>
      <c r="O4" s="27" t="s">
        <v>40</v>
      </c>
      <c r="P4" s="31" t="s">
        <v>41</v>
      </c>
      <c r="Q4" s="27" t="s">
        <v>42</v>
      </c>
    </row>
    <row r="5" spans="1:17" s="34" customFormat="1">
      <c r="A5" s="1">
        <v>5</v>
      </c>
      <c r="B5" s="1" t="s">
        <v>89</v>
      </c>
      <c r="C5" s="1" t="s">
        <v>44</v>
      </c>
      <c r="D5" s="2" t="s">
        <v>90</v>
      </c>
      <c r="E5" s="1" t="s">
        <v>71</v>
      </c>
      <c r="F5" s="3" t="s">
        <v>91</v>
      </c>
      <c r="G5" s="1" t="s">
        <v>92</v>
      </c>
      <c r="H5" s="1" t="s">
        <v>83</v>
      </c>
      <c r="I5" s="4" t="s">
        <v>93</v>
      </c>
      <c r="J5" s="34" t="s">
        <v>94</v>
      </c>
      <c r="K5" s="52"/>
      <c r="L5" s="4" t="s">
        <v>52</v>
      </c>
      <c r="M5" s="4" t="s">
        <v>95</v>
      </c>
      <c r="N5" s="4" t="s">
        <v>96</v>
      </c>
      <c r="O5" s="4" t="s">
        <v>52</v>
      </c>
      <c r="P5" s="4" t="s">
        <v>95</v>
      </c>
      <c r="Q5" s="4" t="s">
        <v>96</v>
      </c>
    </row>
    <row r="6" spans="1:17">
      <c r="A6" s="27">
        <v>6</v>
      </c>
      <c r="B6" s="35">
        <v>0</v>
      </c>
      <c r="C6" s="16">
        <f>E3</f>
        <v>3780</v>
      </c>
      <c r="D6" s="20"/>
      <c r="E6" s="35"/>
      <c r="F6" s="20"/>
      <c r="G6" s="36"/>
      <c r="H6" s="35"/>
      <c r="I6" s="16">
        <f>-C6</f>
        <v>-3780</v>
      </c>
      <c r="J6" s="16">
        <f>-C6</f>
        <v>-3780</v>
      </c>
      <c r="K6" s="20"/>
      <c r="L6" s="17">
        <f t="shared" ref="L6:L26" si="0">1/(1+$M$3)^B6</f>
        <v>1</v>
      </c>
      <c r="M6" s="16">
        <f t="shared" ref="M6:M26" si="1">I6*L6</f>
        <v>-3780</v>
      </c>
      <c r="N6" s="16">
        <f>I6</f>
        <v>-3780</v>
      </c>
      <c r="O6" s="17">
        <f t="shared" ref="O6:O26" si="2">1/(1+$O$3)^B6</f>
        <v>1</v>
      </c>
      <c r="P6" s="16">
        <f t="shared" ref="P6:P26" si="3">I6*O6</f>
        <v>-3780</v>
      </c>
      <c r="Q6" s="16">
        <f>P6</f>
        <v>-3780</v>
      </c>
    </row>
    <row r="7" spans="1:17">
      <c r="A7" s="1">
        <v>7</v>
      </c>
      <c r="B7" s="35">
        <v>1</v>
      </c>
      <c r="C7" s="16"/>
      <c r="D7" s="18">
        <f t="shared" ref="D7:D16" si="4">$G$3</f>
        <v>378</v>
      </c>
      <c r="E7" s="18">
        <f t="shared" ref="E7:E16" si="5">$C$6/10</f>
        <v>378</v>
      </c>
      <c r="F7" s="18">
        <f t="shared" ref="F7:F26" si="6">D7-E7</f>
        <v>0</v>
      </c>
      <c r="G7" s="18">
        <f t="shared" ref="G7:G26" si="7">IF(F7&gt;0,F7*$L$3,0)</f>
        <v>0</v>
      </c>
      <c r="H7" s="16">
        <f t="shared" ref="H7:H16" si="8">D7-G7</f>
        <v>378</v>
      </c>
      <c r="I7" s="16">
        <f t="shared" ref="I7:I26" si="9">H7</f>
        <v>378</v>
      </c>
      <c r="J7" s="16">
        <f t="shared" ref="J7:J26" si="10">J6+I7</f>
        <v>-3402</v>
      </c>
      <c r="K7" s="20" t="str">
        <f t="shared" ref="K7:K26" si="11">IF(J6&lt;0,IF(J7&gt;=0,B6+J7/(J7-J6),""),"")</f>
        <v/>
      </c>
      <c r="L7" s="17">
        <f t="shared" si="0"/>
        <v>0.96153846153846145</v>
      </c>
      <c r="M7" s="16">
        <f t="shared" si="1"/>
        <v>363.46153846153845</v>
      </c>
      <c r="N7" s="16">
        <f t="shared" ref="N7:N26" si="12">N6+M7</f>
        <v>-3416.5384615384614</v>
      </c>
      <c r="O7" s="17">
        <f t="shared" si="2"/>
        <v>0.96153846131938281</v>
      </c>
      <c r="P7" s="16">
        <f t="shared" si="3"/>
        <v>363.46153837872669</v>
      </c>
      <c r="Q7" s="16">
        <f t="shared" ref="Q7:Q26" si="13">Q6+P7</f>
        <v>-3416.5384616212732</v>
      </c>
    </row>
    <row r="8" spans="1:17">
      <c r="A8" s="27">
        <v>8</v>
      </c>
      <c r="B8" s="35">
        <v>2</v>
      </c>
      <c r="C8" s="16"/>
      <c r="D8" s="18">
        <f t="shared" si="4"/>
        <v>378</v>
      </c>
      <c r="E8" s="18">
        <f t="shared" si="5"/>
        <v>378</v>
      </c>
      <c r="F8" s="18">
        <f t="shared" si="6"/>
        <v>0</v>
      </c>
      <c r="G8" s="18">
        <f t="shared" si="7"/>
        <v>0</v>
      </c>
      <c r="H8" s="16">
        <f t="shared" si="8"/>
        <v>378</v>
      </c>
      <c r="I8" s="16">
        <f t="shared" si="9"/>
        <v>378</v>
      </c>
      <c r="J8" s="16">
        <f t="shared" si="10"/>
        <v>-3024</v>
      </c>
      <c r="K8" s="20" t="str">
        <f t="shared" si="11"/>
        <v/>
      </c>
      <c r="L8" s="17">
        <f t="shared" si="0"/>
        <v>0.92455621301775137</v>
      </c>
      <c r="M8" s="16">
        <f t="shared" si="1"/>
        <v>349.48224852071002</v>
      </c>
      <c r="N8" s="16">
        <f t="shared" si="12"/>
        <v>-3067.0562130177514</v>
      </c>
      <c r="O8" s="17">
        <f t="shared" si="2"/>
        <v>0.92455621259644616</v>
      </c>
      <c r="P8" s="16">
        <f t="shared" si="3"/>
        <v>349.48224836145664</v>
      </c>
      <c r="Q8" s="16">
        <f t="shared" si="13"/>
        <v>-3067.0562132598166</v>
      </c>
    </row>
    <row r="9" spans="1:17">
      <c r="A9" s="1">
        <v>9</v>
      </c>
      <c r="B9" s="35">
        <v>3</v>
      </c>
      <c r="C9" s="16"/>
      <c r="D9" s="18">
        <f t="shared" si="4"/>
        <v>378</v>
      </c>
      <c r="E9" s="18">
        <f t="shared" si="5"/>
        <v>378</v>
      </c>
      <c r="F9" s="18">
        <f t="shared" si="6"/>
        <v>0</v>
      </c>
      <c r="G9" s="18">
        <f t="shared" si="7"/>
        <v>0</v>
      </c>
      <c r="H9" s="16">
        <f t="shared" si="8"/>
        <v>378</v>
      </c>
      <c r="I9" s="16">
        <f t="shared" si="9"/>
        <v>378</v>
      </c>
      <c r="J9" s="16">
        <f t="shared" si="10"/>
        <v>-2646</v>
      </c>
      <c r="K9" s="20" t="str">
        <f t="shared" si="11"/>
        <v/>
      </c>
      <c r="L9" s="17">
        <f t="shared" si="0"/>
        <v>0.88899635867091487</v>
      </c>
      <c r="M9" s="16">
        <f t="shared" si="1"/>
        <v>336.0406235776058</v>
      </c>
      <c r="N9" s="16">
        <f t="shared" si="12"/>
        <v>-2731.0155894401455</v>
      </c>
      <c r="O9" s="17">
        <f t="shared" si="2"/>
        <v>0.88899635806326294</v>
      </c>
      <c r="P9" s="16">
        <f t="shared" si="3"/>
        <v>336.04062334791337</v>
      </c>
      <c r="Q9" s="16">
        <f t="shared" si="13"/>
        <v>-2731.0155899119031</v>
      </c>
    </row>
    <row r="10" spans="1:17">
      <c r="A10" s="27">
        <v>10</v>
      </c>
      <c r="B10" s="35">
        <v>4</v>
      </c>
      <c r="C10" s="16"/>
      <c r="D10" s="18">
        <f t="shared" si="4"/>
        <v>378</v>
      </c>
      <c r="E10" s="18">
        <f t="shared" si="5"/>
        <v>378</v>
      </c>
      <c r="F10" s="18">
        <f t="shared" si="6"/>
        <v>0</v>
      </c>
      <c r="G10" s="18">
        <f t="shared" si="7"/>
        <v>0</v>
      </c>
      <c r="H10" s="16">
        <f t="shared" si="8"/>
        <v>378</v>
      </c>
      <c r="I10" s="16">
        <f t="shared" si="9"/>
        <v>378</v>
      </c>
      <c r="J10" s="16">
        <f t="shared" si="10"/>
        <v>-2268</v>
      </c>
      <c r="K10" s="20" t="str">
        <f t="shared" si="11"/>
        <v/>
      </c>
      <c r="L10" s="17">
        <f t="shared" si="0"/>
        <v>0.85480419102972571</v>
      </c>
      <c r="M10" s="16">
        <f t="shared" si="1"/>
        <v>323.11598420923633</v>
      </c>
      <c r="N10" s="16">
        <f t="shared" si="12"/>
        <v>-2407.8996052309094</v>
      </c>
      <c r="O10" s="17">
        <f t="shared" si="2"/>
        <v>0.85480419025068488</v>
      </c>
      <c r="P10" s="16">
        <f t="shared" si="3"/>
        <v>323.11598391475889</v>
      </c>
      <c r="Q10" s="16">
        <f t="shared" si="13"/>
        <v>-2407.8996059971441</v>
      </c>
    </row>
    <row r="11" spans="1:17">
      <c r="A11" s="1">
        <v>11</v>
      </c>
      <c r="B11" s="35">
        <v>5</v>
      </c>
      <c r="C11" s="16"/>
      <c r="D11" s="18">
        <f t="shared" si="4"/>
        <v>378</v>
      </c>
      <c r="E11" s="18">
        <f t="shared" si="5"/>
        <v>378</v>
      </c>
      <c r="F11" s="18">
        <f t="shared" si="6"/>
        <v>0</v>
      </c>
      <c r="G11" s="18">
        <f t="shared" si="7"/>
        <v>0</v>
      </c>
      <c r="H11" s="16">
        <f t="shared" si="8"/>
        <v>378</v>
      </c>
      <c r="I11" s="16">
        <f t="shared" si="9"/>
        <v>378</v>
      </c>
      <c r="J11" s="16">
        <f t="shared" si="10"/>
        <v>-1890</v>
      </c>
      <c r="K11" s="20" t="str">
        <f t="shared" si="11"/>
        <v/>
      </c>
      <c r="L11" s="17">
        <f t="shared" si="0"/>
        <v>0.82192710675935154</v>
      </c>
      <c r="M11" s="16">
        <f t="shared" si="1"/>
        <v>310.6884463550349</v>
      </c>
      <c r="N11" s="16">
        <f t="shared" si="12"/>
        <v>-2097.2111588758744</v>
      </c>
      <c r="O11" s="17">
        <f t="shared" si="2"/>
        <v>0.82192710582300443</v>
      </c>
      <c r="P11" s="16">
        <f t="shared" si="3"/>
        <v>310.68844600109566</v>
      </c>
      <c r="Q11" s="16">
        <f t="shared" si="13"/>
        <v>-2097.2111599960485</v>
      </c>
    </row>
    <row r="12" spans="1:17">
      <c r="A12" s="27">
        <v>12</v>
      </c>
      <c r="B12" s="35">
        <v>6</v>
      </c>
      <c r="C12" s="16"/>
      <c r="D12" s="18">
        <f t="shared" si="4"/>
        <v>378</v>
      </c>
      <c r="E12" s="18">
        <f t="shared" si="5"/>
        <v>378</v>
      </c>
      <c r="F12" s="18">
        <f t="shared" si="6"/>
        <v>0</v>
      </c>
      <c r="G12" s="18">
        <f t="shared" si="7"/>
        <v>0</v>
      </c>
      <c r="H12" s="16">
        <f t="shared" si="8"/>
        <v>378</v>
      </c>
      <c r="I12" s="16">
        <f t="shared" si="9"/>
        <v>378</v>
      </c>
      <c r="J12" s="16">
        <f t="shared" si="10"/>
        <v>-1512</v>
      </c>
      <c r="K12" s="20" t="str">
        <f t="shared" si="11"/>
        <v/>
      </c>
      <c r="L12" s="17">
        <f t="shared" si="0"/>
        <v>0.79031452573014571</v>
      </c>
      <c r="M12" s="16">
        <f t="shared" si="1"/>
        <v>298.73889072599508</v>
      </c>
      <c r="N12" s="16">
        <f t="shared" si="12"/>
        <v>-1798.4722681498793</v>
      </c>
      <c r="O12" s="17">
        <f t="shared" si="2"/>
        <v>0.79031452464974516</v>
      </c>
      <c r="P12" s="16">
        <f t="shared" si="3"/>
        <v>298.73889031760365</v>
      </c>
      <c r="Q12" s="16">
        <f t="shared" si="13"/>
        <v>-1798.4722696784449</v>
      </c>
    </row>
    <row r="13" spans="1:17">
      <c r="A13" s="1">
        <v>13</v>
      </c>
      <c r="B13" s="35">
        <v>7</v>
      </c>
      <c r="C13" s="16"/>
      <c r="D13" s="18">
        <f t="shared" si="4"/>
        <v>378</v>
      </c>
      <c r="E13" s="18">
        <f t="shared" si="5"/>
        <v>378</v>
      </c>
      <c r="F13" s="18">
        <f t="shared" si="6"/>
        <v>0</v>
      </c>
      <c r="G13" s="18">
        <f t="shared" si="7"/>
        <v>0</v>
      </c>
      <c r="H13" s="16">
        <f t="shared" si="8"/>
        <v>378</v>
      </c>
      <c r="I13" s="16">
        <f t="shared" si="9"/>
        <v>378</v>
      </c>
      <c r="J13" s="16">
        <f t="shared" si="10"/>
        <v>-1134</v>
      </c>
      <c r="K13" s="20" t="str">
        <f t="shared" si="11"/>
        <v/>
      </c>
      <c r="L13" s="17">
        <f t="shared" si="0"/>
        <v>0.75991781320206331</v>
      </c>
      <c r="M13" s="16">
        <f t="shared" si="1"/>
        <v>287.24893339037993</v>
      </c>
      <c r="N13" s="16">
        <f t="shared" si="12"/>
        <v>-1511.2233347594993</v>
      </c>
      <c r="O13" s="17">
        <f t="shared" si="2"/>
        <v>0.75991781199007546</v>
      </c>
      <c r="P13" s="16">
        <f t="shared" si="3"/>
        <v>287.24893293224852</v>
      </c>
      <c r="Q13" s="16">
        <f t="shared" si="13"/>
        <v>-1511.2233367461963</v>
      </c>
    </row>
    <row r="14" spans="1:17">
      <c r="A14" s="27">
        <v>14</v>
      </c>
      <c r="B14" s="35">
        <v>8</v>
      </c>
      <c r="C14" s="16"/>
      <c r="D14" s="18">
        <f t="shared" si="4"/>
        <v>378</v>
      </c>
      <c r="E14" s="18">
        <f t="shared" si="5"/>
        <v>378</v>
      </c>
      <c r="F14" s="18">
        <f t="shared" si="6"/>
        <v>0</v>
      </c>
      <c r="G14" s="18">
        <f t="shared" si="7"/>
        <v>0</v>
      </c>
      <c r="H14" s="16">
        <f t="shared" si="8"/>
        <v>378</v>
      </c>
      <c r="I14" s="16">
        <f t="shared" si="9"/>
        <v>378</v>
      </c>
      <c r="J14" s="16">
        <f t="shared" si="10"/>
        <v>-756</v>
      </c>
      <c r="K14" s="20" t="str">
        <f t="shared" si="11"/>
        <v/>
      </c>
      <c r="L14" s="17">
        <f t="shared" si="0"/>
        <v>0.73069020500198378</v>
      </c>
      <c r="M14" s="16">
        <f t="shared" si="1"/>
        <v>276.20089749074987</v>
      </c>
      <c r="N14" s="16">
        <f t="shared" si="12"/>
        <v>-1235.0224372687494</v>
      </c>
      <c r="O14" s="17">
        <f t="shared" si="2"/>
        <v>0.73069020367012916</v>
      </c>
      <c r="P14" s="16">
        <f t="shared" si="3"/>
        <v>276.20089698730879</v>
      </c>
      <c r="Q14" s="16">
        <f t="shared" si="13"/>
        <v>-1235.0224397588875</v>
      </c>
    </row>
    <row r="15" spans="1:17">
      <c r="A15" s="1">
        <v>15</v>
      </c>
      <c r="B15" s="35">
        <v>9</v>
      </c>
      <c r="C15" s="16"/>
      <c r="D15" s="18">
        <f t="shared" si="4"/>
        <v>378</v>
      </c>
      <c r="E15" s="18">
        <f t="shared" si="5"/>
        <v>378</v>
      </c>
      <c r="F15" s="18">
        <f t="shared" si="6"/>
        <v>0</v>
      </c>
      <c r="G15" s="18">
        <f t="shared" si="7"/>
        <v>0</v>
      </c>
      <c r="H15" s="16">
        <f t="shared" si="8"/>
        <v>378</v>
      </c>
      <c r="I15" s="16">
        <f t="shared" si="9"/>
        <v>378</v>
      </c>
      <c r="J15" s="16">
        <f t="shared" si="10"/>
        <v>-378</v>
      </c>
      <c r="K15" s="20" t="str">
        <f t="shared" si="11"/>
        <v/>
      </c>
      <c r="L15" s="17">
        <f t="shared" si="0"/>
        <v>0.70258673557883045</v>
      </c>
      <c r="M15" s="16">
        <f t="shared" si="1"/>
        <v>265.57778604879792</v>
      </c>
      <c r="N15" s="16">
        <f t="shared" si="12"/>
        <v>-969.44465121995154</v>
      </c>
      <c r="O15" s="17">
        <f t="shared" si="2"/>
        <v>0.70258673413812245</v>
      </c>
      <c r="P15" s="16">
        <f t="shared" si="3"/>
        <v>265.57778550421028</v>
      </c>
      <c r="Q15" s="16">
        <f t="shared" si="13"/>
        <v>-969.44465425467718</v>
      </c>
    </row>
    <row r="16" spans="1:17">
      <c r="A16" s="27">
        <v>16</v>
      </c>
      <c r="B16" s="35">
        <v>10</v>
      </c>
      <c r="C16" s="16"/>
      <c r="D16" s="18">
        <f t="shared" si="4"/>
        <v>378</v>
      </c>
      <c r="E16" s="18">
        <f t="shared" si="5"/>
        <v>378</v>
      </c>
      <c r="F16" s="18">
        <f t="shared" si="6"/>
        <v>0</v>
      </c>
      <c r="G16" s="18">
        <f t="shared" si="7"/>
        <v>0</v>
      </c>
      <c r="H16" s="16">
        <f t="shared" si="8"/>
        <v>378</v>
      </c>
      <c r="I16" s="16">
        <f t="shared" si="9"/>
        <v>378</v>
      </c>
      <c r="J16" s="16">
        <f t="shared" si="10"/>
        <v>0</v>
      </c>
      <c r="K16" s="20">
        <f t="shared" si="11"/>
        <v>9</v>
      </c>
      <c r="L16" s="17">
        <f t="shared" si="0"/>
        <v>0.67556416882579851</v>
      </c>
      <c r="M16" s="16">
        <f t="shared" si="1"/>
        <v>255.36325581615185</v>
      </c>
      <c r="N16" s="16">
        <f t="shared" si="12"/>
        <v>-714.08139540379966</v>
      </c>
      <c r="O16" s="17">
        <f t="shared" si="2"/>
        <v>0.67556416728658042</v>
      </c>
      <c r="P16" s="16">
        <f t="shared" si="3"/>
        <v>255.3632552343274</v>
      </c>
      <c r="Q16" s="16">
        <f t="shared" si="13"/>
        <v>-714.08139902034975</v>
      </c>
    </row>
    <row r="17" spans="1:17">
      <c r="A17" s="1">
        <v>17</v>
      </c>
      <c r="B17" s="35">
        <v>11</v>
      </c>
      <c r="C17" s="16"/>
      <c r="D17" s="18">
        <f t="shared" ref="D17:D26" si="14">$H$3*$I$3</f>
        <v>195.95519999999996</v>
      </c>
      <c r="E17" s="18"/>
      <c r="F17" s="18">
        <f t="shared" si="6"/>
        <v>195.95519999999996</v>
      </c>
      <c r="G17" s="18">
        <f t="shared" si="7"/>
        <v>65.634834251564186</v>
      </c>
      <c r="H17" s="16">
        <f t="shared" ref="H17:H26" si="15">IF(F17&lt;0,0,F17-G17)</f>
        <v>130.32036574843579</v>
      </c>
      <c r="I17" s="16">
        <f t="shared" si="9"/>
        <v>130.32036574843579</v>
      </c>
      <c r="J17" s="16">
        <f t="shared" si="10"/>
        <v>130.32036574843579</v>
      </c>
      <c r="K17" s="20" t="str">
        <f t="shared" si="11"/>
        <v/>
      </c>
      <c r="L17" s="17">
        <f t="shared" si="0"/>
        <v>0.6495809315632679</v>
      </c>
      <c r="M17" s="16">
        <f t="shared" si="1"/>
        <v>84.653624584534711</v>
      </c>
      <c r="N17" s="16">
        <f t="shared" si="12"/>
        <v>-629.42777081926499</v>
      </c>
      <c r="O17" s="17">
        <f t="shared" si="2"/>
        <v>0.64958092993524874</v>
      </c>
      <c r="P17" s="16">
        <f t="shared" si="3"/>
        <v>84.653624372370658</v>
      </c>
      <c r="Q17" s="16">
        <f t="shared" si="13"/>
        <v>-629.42777464797905</v>
      </c>
    </row>
    <row r="18" spans="1:17">
      <c r="A18" s="27">
        <v>18</v>
      </c>
      <c r="B18" s="35">
        <v>12</v>
      </c>
      <c r="C18" s="16"/>
      <c r="D18" s="18">
        <f t="shared" si="14"/>
        <v>195.95519999999996</v>
      </c>
      <c r="E18" s="18"/>
      <c r="F18" s="18">
        <f t="shared" si="6"/>
        <v>195.95519999999996</v>
      </c>
      <c r="G18" s="18">
        <f t="shared" si="7"/>
        <v>65.634834251564186</v>
      </c>
      <c r="H18" s="16">
        <f t="shared" si="15"/>
        <v>130.32036574843579</v>
      </c>
      <c r="I18" s="16">
        <f t="shared" si="9"/>
        <v>130.32036574843579</v>
      </c>
      <c r="J18" s="16">
        <f t="shared" si="10"/>
        <v>260.64073149687158</v>
      </c>
      <c r="K18" s="20" t="str">
        <f t="shared" si="11"/>
        <v/>
      </c>
      <c r="L18" s="17">
        <f t="shared" si="0"/>
        <v>0.62459704958006512</v>
      </c>
      <c r="M18" s="16">
        <f t="shared" si="1"/>
        <v>81.397715946667972</v>
      </c>
      <c r="N18" s="16">
        <f t="shared" si="12"/>
        <v>-548.03005487259702</v>
      </c>
      <c r="O18" s="17">
        <f t="shared" si="2"/>
        <v>0.62459704787235282</v>
      </c>
      <c r="P18" s="16">
        <f t="shared" si="3"/>
        <v>81.397715724118271</v>
      </c>
      <c r="Q18" s="16">
        <f t="shared" si="13"/>
        <v>-548.03005892386079</v>
      </c>
    </row>
    <row r="19" spans="1:17">
      <c r="A19" s="1">
        <v>19</v>
      </c>
      <c r="B19" s="35">
        <v>13</v>
      </c>
      <c r="C19" s="16"/>
      <c r="D19" s="18">
        <f t="shared" si="14"/>
        <v>195.95519999999996</v>
      </c>
      <c r="E19" s="18"/>
      <c r="F19" s="18">
        <f t="shared" si="6"/>
        <v>195.95519999999996</v>
      </c>
      <c r="G19" s="18">
        <f t="shared" si="7"/>
        <v>65.634834251564186</v>
      </c>
      <c r="H19" s="16">
        <f t="shared" si="15"/>
        <v>130.32036574843579</v>
      </c>
      <c r="I19" s="16">
        <f t="shared" si="9"/>
        <v>130.32036574843579</v>
      </c>
      <c r="J19" s="16">
        <f t="shared" si="10"/>
        <v>390.96109724530737</v>
      </c>
      <c r="K19" s="20" t="str">
        <f t="shared" si="11"/>
        <v/>
      </c>
      <c r="L19" s="17">
        <f t="shared" si="0"/>
        <v>0.600574086134678</v>
      </c>
      <c r="M19" s="16">
        <f t="shared" si="1"/>
        <v>78.26703456410381</v>
      </c>
      <c r="N19" s="16">
        <f t="shared" si="12"/>
        <v>-469.7630203084932</v>
      </c>
      <c r="O19" s="17">
        <f t="shared" si="2"/>
        <v>0.60057408435581083</v>
      </c>
      <c r="P19" s="16">
        <f t="shared" si="3"/>
        <v>78.267034332281199</v>
      </c>
      <c r="Q19" s="16">
        <f t="shared" si="13"/>
        <v>-469.76302459157961</v>
      </c>
    </row>
    <row r="20" spans="1:17">
      <c r="A20" s="27">
        <v>20</v>
      </c>
      <c r="B20" s="35">
        <v>14</v>
      </c>
      <c r="C20" s="16"/>
      <c r="D20" s="18">
        <f t="shared" si="14"/>
        <v>195.95519999999996</v>
      </c>
      <c r="E20" s="18"/>
      <c r="F20" s="18">
        <f t="shared" si="6"/>
        <v>195.95519999999996</v>
      </c>
      <c r="G20" s="18">
        <f t="shared" si="7"/>
        <v>65.634834251564186</v>
      </c>
      <c r="H20" s="16">
        <f t="shared" si="15"/>
        <v>130.32036574843579</v>
      </c>
      <c r="I20" s="16">
        <f t="shared" si="9"/>
        <v>130.32036574843579</v>
      </c>
      <c r="J20" s="16">
        <f t="shared" si="10"/>
        <v>521.28146299374316</v>
      </c>
      <c r="K20" s="20" t="str">
        <f t="shared" si="11"/>
        <v/>
      </c>
      <c r="L20" s="17">
        <f t="shared" si="0"/>
        <v>0.57747508282180582</v>
      </c>
      <c r="M20" s="16">
        <f t="shared" si="1"/>
        <v>75.256764003945989</v>
      </c>
      <c r="N20" s="16">
        <f t="shared" si="12"/>
        <v>-394.50625630454721</v>
      </c>
      <c r="O20" s="17">
        <f t="shared" si="2"/>
        <v>0.57747508097978351</v>
      </c>
      <c r="P20" s="16">
        <f t="shared" si="3"/>
        <v>75.256763763892963</v>
      </c>
      <c r="Q20" s="16">
        <f t="shared" si="13"/>
        <v>-394.50626082768667</v>
      </c>
    </row>
    <row r="21" spans="1:17">
      <c r="A21" s="1">
        <v>21</v>
      </c>
      <c r="B21" s="35">
        <v>15</v>
      </c>
      <c r="C21" s="16"/>
      <c r="D21" s="18">
        <f t="shared" si="14"/>
        <v>195.95519999999996</v>
      </c>
      <c r="E21" s="18"/>
      <c r="F21" s="18">
        <f t="shared" si="6"/>
        <v>195.95519999999996</v>
      </c>
      <c r="G21" s="18">
        <f t="shared" si="7"/>
        <v>65.634834251564186</v>
      </c>
      <c r="H21" s="16">
        <f t="shared" si="15"/>
        <v>130.32036574843579</v>
      </c>
      <c r="I21" s="16">
        <f t="shared" si="9"/>
        <v>130.32036574843579</v>
      </c>
      <c r="J21" s="16">
        <f t="shared" si="10"/>
        <v>651.6018287421789</v>
      </c>
      <c r="K21" s="20" t="str">
        <f t="shared" si="11"/>
        <v/>
      </c>
      <c r="L21" s="17">
        <f t="shared" si="0"/>
        <v>0.55526450271327477</v>
      </c>
      <c r="M21" s="16">
        <f t="shared" si="1"/>
        <v>72.362273080717287</v>
      </c>
      <c r="N21" s="16">
        <f t="shared" si="12"/>
        <v>-322.14398322382993</v>
      </c>
      <c r="O21" s="17">
        <f t="shared" si="2"/>
        <v>0.5552645008155872</v>
      </c>
      <c r="P21" s="16">
        <f t="shared" si="3"/>
        <v>72.362272833409946</v>
      </c>
      <c r="Q21" s="16">
        <f t="shared" si="13"/>
        <v>-322.1439879942767</v>
      </c>
    </row>
    <row r="22" spans="1:17">
      <c r="A22" s="27">
        <v>22</v>
      </c>
      <c r="B22" s="35">
        <v>16</v>
      </c>
      <c r="C22" s="16"/>
      <c r="D22" s="18">
        <f t="shared" si="14"/>
        <v>195.95519999999996</v>
      </c>
      <c r="E22" s="18"/>
      <c r="F22" s="18">
        <f t="shared" si="6"/>
        <v>195.95519999999996</v>
      </c>
      <c r="G22" s="18">
        <f t="shared" si="7"/>
        <v>65.634834251564186</v>
      </c>
      <c r="H22" s="16">
        <f t="shared" si="15"/>
        <v>130.32036574843579</v>
      </c>
      <c r="I22" s="16">
        <f t="shared" si="9"/>
        <v>130.32036574843579</v>
      </c>
      <c r="J22" s="16">
        <f t="shared" si="10"/>
        <v>781.92219449061463</v>
      </c>
      <c r="K22" s="20" t="str">
        <f t="shared" si="11"/>
        <v/>
      </c>
      <c r="L22" s="17">
        <f t="shared" si="0"/>
        <v>0.53390817568584104</v>
      </c>
      <c r="M22" s="16">
        <f t="shared" si="1"/>
        <v>69.579108731458916</v>
      </c>
      <c r="N22" s="16">
        <f t="shared" si="12"/>
        <v>-252.56487449237102</v>
      </c>
      <c r="O22" s="17">
        <f t="shared" si="2"/>
        <v>0.53390817373949473</v>
      </c>
      <c r="P22" s="16">
        <f t="shared" si="3"/>
        <v>69.579108477810351</v>
      </c>
      <c r="Q22" s="16">
        <f t="shared" si="13"/>
        <v>-252.56487951646636</v>
      </c>
    </row>
    <row r="23" spans="1:17">
      <c r="A23" s="1">
        <v>23</v>
      </c>
      <c r="B23" s="35">
        <v>17</v>
      </c>
      <c r="C23" s="16"/>
      <c r="D23" s="18">
        <f t="shared" si="14"/>
        <v>195.95519999999996</v>
      </c>
      <c r="E23" s="18"/>
      <c r="F23" s="18">
        <f t="shared" si="6"/>
        <v>195.95519999999996</v>
      </c>
      <c r="G23" s="18">
        <f t="shared" si="7"/>
        <v>65.634834251564186</v>
      </c>
      <c r="H23" s="16">
        <f t="shared" si="15"/>
        <v>130.32036574843579</v>
      </c>
      <c r="I23" s="16">
        <f t="shared" si="9"/>
        <v>130.32036574843579</v>
      </c>
      <c r="J23" s="16">
        <f t="shared" si="10"/>
        <v>912.24256023905036</v>
      </c>
      <c r="K23" s="20" t="str">
        <f t="shared" si="11"/>
        <v/>
      </c>
      <c r="L23" s="17">
        <f t="shared" si="0"/>
        <v>0.51337324585177024</v>
      </c>
      <c r="M23" s="16">
        <f t="shared" si="1"/>
        <v>66.902989164864351</v>
      </c>
      <c r="N23" s="16">
        <f t="shared" si="12"/>
        <v>-185.66188532750667</v>
      </c>
      <c r="O23" s="17">
        <f t="shared" si="2"/>
        <v>0.51337324386331551</v>
      </c>
      <c r="P23" s="16">
        <f t="shared" si="3"/>
        <v>66.902988905728193</v>
      </c>
      <c r="Q23" s="16">
        <f t="shared" si="13"/>
        <v>-185.66189061073817</v>
      </c>
    </row>
    <row r="24" spans="1:17">
      <c r="A24" s="27">
        <v>24</v>
      </c>
      <c r="B24" s="35">
        <v>18</v>
      </c>
      <c r="C24" s="16"/>
      <c r="D24" s="18">
        <f t="shared" si="14"/>
        <v>195.95519999999996</v>
      </c>
      <c r="E24" s="18"/>
      <c r="F24" s="18">
        <f t="shared" si="6"/>
        <v>195.95519999999996</v>
      </c>
      <c r="G24" s="18">
        <f t="shared" si="7"/>
        <v>65.634834251564186</v>
      </c>
      <c r="H24" s="16">
        <f t="shared" si="15"/>
        <v>130.32036574843579</v>
      </c>
      <c r="I24" s="16">
        <f t="shared" si="9"/>
        <v>130.32036574843579</v>
      </c>
      <c r="J24" s="16">
        <f t="shared" si="10"/>
        <v>1042.5629259874861</v>
      </c>
      <c r="K24" s="20" t="str">
        <f t="shared" si="11"/>
        <v/>
      </c>
      <c r="L24" s="17">
        <f t="shared" si="0"/>
        <v>0.49362812101131748</v>
      </c>
      <c r="M24" s="16">
        <f t="shared" si="1"/>
        <v>64.329797273908014</v>
      </c>
      <c r="N24" s="16">
        <f t="shared" si="12"/>
        <v>-121.33208805359865</v>
      </c>
      <c r="O24" s="17">
        <f t="shared" si="2"/>
        <v>0.49362811898687259</v>
      </c>
      <c r="P24" s="16">
        <f t="shared" si="3"/>
        <v>64.32979701008162</v>
      </c>
      <c r="Q24" s="16">
        <f t="shared" si="13"/>
        <v>-121.33209360065655</v>
      </c>
    </row>
    <row r="25" spans="1:17">
      <c r="A25" s="1">
        <v>25</v>
      </c>
      <c r="B25" s="35">
        <v>19</v>
      </c>
      <c r="C25" s="16"/>
      <c r="D25" s="18">
        <f t="shared" si="14"/>
        <v>195.95519999999996</v>
      </c>
      <c r="E25" s="18"/>
      <c r="F25" s="18">
        <f t="shared" si="6"/>
        <v>195.95519999999996</v>
      </c>
      <c r="G25" s="18">
        <f t="shared" si="7"/>
        <v>65.634834251564186</v>
      </c>
      <c r="H25" s="16">
        <f t="shared" si="15"/>
        <v>130.32036574843579</v>
      </c>
      <c r="I25" s="16">
        <f t="shared" si="9"/>
        <v>130.32036574843579</v>
      </c>
      <c r="J25" s="16">
        <f t="shared" si="10"/>
        <v>1172.8832917359218</v>
      </c>
      <c r="K25" s="20" t="str">
        <f t="shared" si="11"/>
        <v/>
      </c>
      <c r="L25" s="17">
        <f t="shared" si="0"/>
        <v>0.47464242404934376</v>
      </c>
      <c r="M25" s="16">
        <f t="shared" si="1"/>
        <v>61.855574301834636</v>
      </c>
      <c r="N25" s="16">
        <f t="shared" si="12"/>
        <v>-59.476513751764017</v>
      </c>
      <c r="O25" s="17">
        <f t="shared" si="2"/>
        <v>0.4746424219946187</v>
      </c>
      <c r="P25" s="16">
        <f t="shared" si="3"/>
        <v>61.855574034062116</v>
      </c>
      <c r="Q25" s="16">
        <f t="shared" si="13"/>
        <v>-59.476519566594433</v>
      </c>
    </row>
    <row r="26" spans="1:17">
      <c r="A26" s="27">
        <v>26</v>
      </c>
      <c r="B26" s="35">
        <v>20</v>
      </c>
      <c r="C26" s="16"/>
      <c r="D26" s="18">
        <f t="shared" si="14"/>
        <v>195.95519999999996</v>
      </c>
      <c r="E26" s="18"/>
      <c r="F26" s="18">
        <f t="shared" si="6"/>
        <v>195.95519999999996</v>
      </c>
      <c r="G26" s="18">
        <f t="shared" si="7"/>
        <v>65.634834251564186</v>
      </c>
      <c r="H26" s="16">
        <f t="shared" si="15"/>
        <v>130.32036574843579</v>
      </c>
      <c r="I26" s="16">
        <f t="shared" si="9"/>
        <v>130.32036574843579</v>
      </c>
      <c r="J26" s="16">
        <f t="shared" si="10"/>
        <v>1303.2036574843576</v>
      </c>
      <c r="K26" s="20" t="str">
        <f t="shared" si="11"/>
        <v/>
      </c>
      <c r="L26" s="17">
        <f t="shared" si="0"/>
        <v>0.45638694620129205</v>
      </c>
      <c r="M26" s="16">
        <f t="shared" si="1"/>
        <v>59.476513751764067</v>
      </c>
      <c r="N26" s="16">
        <f t="shared" si="12"/>
        <v>0</v>
      </c>
      <c r="O26" s="17">
        <f t="shared" si="2"/>
        <v>0.45638694412161079</v>
      </c>
      <c r="P26" s="16">
        <f t="shared" si="3"/>
        <v>59.476513480739243</v>
      </c>
      <c r="Q26" s="16">
        <f t="shared" si="13"/>
        <v>-6.0858551904630076E-6</v>
      </c>
    </row>
    <row r="27" spans="1:17" ht="14.25" customHeight="1">
      <c r="A27" s="1">
        <v>27</v>
      </c>
      <c r="B27" s="35"/>
      <c r="C27" s="35"/>
      <c r="D27" s="18"/>
      <c r="E27" s="35"/>
      <c r="F27" s="19"/>
      <c r="G27" s="18"/>
      <c r="H27" s="18"/>
      <c r="I27" s="37"/>
      <c r="J27" s="38"/>
      <c r="K27" s="20">
        <f>SUM(K6:K26)</f>
        <v>9</v>
      </c>
      <c r="L27" s="17"/>
      <c r="M27" s="17"/>
      <c r="N27" s="35"/>
      <c r="O27" s="35"/>
      <c r="P27" s="17"/>
      <c r="Q27" s="35"/>
    </row>
    <row r="28" spans="1:17" ht="6.75" customHeight="1"/>
    <row r="29" spans="1:17" ht="14.25" customHeight="1">
      <c r="A29" s="53" t="s">
        <v>58</v>
      </c>
      <c r="B29" s="53"/>
      <c r="C29" t="s">
        <v>59</v>
      </c>
      <c r="D29" s="42">
        <v>5250</v>
      </c>
      <c r="E29" t="s">
        <v>60</v>
      </c>
      <c r="F29" s="39">
        <v>9.8000000000000007</v>
      </c>
      <c r="G29" t="s">
        <v>97</v>
      </c>
      <c r="H29" t="s">
        <v>62</v>
      </c>
      <c r="I29" s="42">
        <v>9000</v>
      </c>
      <c r="J29" s="41" t="s">
        <v>63</v>
      </c>
      <c r="K29" s="43">
        <v>42</v>
      </c>
      <c r="L29" s="41" t="s">
        <v>64</v>
      </c>
      <c r="M29" s="43">
        <f>I29*K29/1000</f>
        <v>378</v>
      </c>
      <c r="N29" t="s">
        <v>98</v>
      </c>
      <c r="P29" s="43">
        <f>K29*I3</f>
        <v>30.24</v>
      </c>
    </row>
    <row r="30" spans="1:17">
      <c r="B30" t="s">
        <v>65</v>
      </c>
      <c r="C30" t="s">
        <v>99</v>
      </c>
      <c r="D30" s="39" t="s">
        <v>100</v>
      </c>
    </row>
  </sheetData>
  <mergeCells count="4">
    <mergeCell ref="B2:B3"/>
    <mergeCell ref="K2:K3"/>
    <mergeCell ref="K4:K5"/>
    <mergeCell ref="A29:B29"/>
  </mergeCells>
  <phoneticPr fontId="1"/>
  <pageMargins left="0.75" right="0.75" top="1" bottom="1" header="0.51200000000000001" footer="0.51200000000000001"/>
  <pageSetup paperSize="9" scale="110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Formulas="1" zoomScale="75" workbookViewId="0">
      <selection activeCell="D32" sqref="D32"/>
    </sheetView>
  </sheetViews>
  <sheetFormatPr defaultRowHeight="13.5"/>
  <cols>
    <col min="1" max="2" width="1.625" customWidth="1"/>
    <col min="3" max="3" width="3.75" customWidth="1"/>
    <col min="4" max="4" width="5.625" style="39" customWidth="1"/>
    <col min="5" max="5" width="5.25" customWidth="1"/>
    <col min="6" max="6" width="5.125" style="40" customWidth="1"/>
    <col min="7" max="7" width="10.5" customWidth="1"/>
    <col min="8" max="8" width="10.125" customWidth="1"/>
    <col min="9" max="9" width="3.5" style="41" customWidth="1"/>
    <col min="10" max="10" width="5.375" style="41" customWidth="1"/>
    <col min="11" max="11" width="20.75" style="41" customWidth="1"/>
    <col min="12" max="12" width="8.25" style="41" customWidth="1"/>
    <col min="13" max="13" width="5" style="41" customWidth="1"/>
    <col min="14" max="14" width="5.375" customWidth="1"/>
    <col min="15" max="15" width="8.625" customWidth="1"/>
    <col min="16" max="16" width="5.375" style="41" customWidth="1"/>
    <col min="17" max="17" width="5.25" customWidth="1"/>
  </cols>
  <sheetData>
    <row r="1" spans="1:17" s="5" customFormat="1">
      <c r="A1" s="1" t="s">
        <v>68</v>
      </c>
      <c r="B1" s="1" t="s">
        <v>69</v>
      </c>
      <c r="C1" s="1" t="s">
        <v>70</v>
      </c>
      <c r="D1" s="2" t="s">
        <v>71</v>
      </c>
      <c r="E1" s="1" t="s">
        <v>72</v>
      </c>
      <c r="F1" s="3" t="s">
        <v>73</v>
      </c>
      <c r="G1" s="1" t="s">
        <v>74</v>
      </c>
      <c r="H1" s="1" t="s">
        <v>75</v>
      </c>
      <c r="I1" s="4" t="s">
        <v>76</v>
      </c>
      <c r="J1" s="4" t="s">
        <v>77</v>
      </c>
      <c r="K1" s="4" t="s">
        <v>78</v>
      </c>
      <c r="L1" s="4" t="s">
        <v>79</v>
      </c>
      <c r="M1" s="4" t="s">
        <v>80</v>
      </c>
      <c r="N1" s="4" t="s">
        <v>81</v>
      </c>
      <c r="O1" s="4" t="s">
        <v>82</v>
      </c>
      <c r="P1" s="4" t="s">
        <v>83</v>
      </c>
      <c r="Q1" s="1" t="s">
        <v>84</v>
      </c>
    </row>
    <row r="2" spans="1:17" s="14" customFormat="1" ht="26.25" customHeight="1">
      <c r="A2" s="6">
        <v>2</v>
      </c>
      <c r="B2" s="47" t="s">
        <v>17</v>
      </c>
      <c r="C2" s="6" t="s">
        <v>18</v>
      </c>
      <c r="D2" s="7" t="s">
        <v>19</v>
      </c>
      <c r="E2" s="45" t="s">
        <v>20</v>
      </c>
      <c r="F2" s="6" t="s">
        <v>21</v>
      </c>
      <c r="G2" s="9" t="s">
        <v>22</v>
      </c>
      <c r="H2" s="45" t="s">
        <v>85</v>
      </c>
      <c r="I2" s="46" t="s">
        <v>86</v>
      </c>
      <c r="J2" s="45" t="s">
        <v>23</v>
      </c>
      <c r="K2" s="49" t="s">
        <v>24</v>
      </c>
      <c r="L2" s="54" t="s">
        <v>87</v>
      </c>
      <c r="M2" s="46" t="s">
        <v>26</v>
      </c>
      <c r="N2" s="45" t="s">
        <v>27</v>
      </c>
      <c r="O2" s="45" t="s">
        <v>28</v>
      </c>
      <c r="P2" s="12"/>
      <c r="Q2" s="13" t="s">
        <v>29</v>
      </c>
    </row>
    <row r="3" spans="1:17">
      <c r="A3" s="1">
        <v>3</v>
      </c>
      <c r="B3" s="48"/>
      <c r="C3" s="16">
        <f>D29</f>
        <v>5250</v>
      </c>
      <c r="D3" s="16">
        <f>C3*F3</f>
        <v>1470.0000000000002</v>
      </c>
      <c r="E3" s="16">
        <f>C3-D3</f>
        <v>3780</v>
      </c>
      <c r="F3" s="17">
        <v>0.28000000000000003</v>
      </c>
      <c r="G3" s="18">
        <f>M29</f>
        <v>378</v>
      </c>
      <c r="H3" s="16">
        <f>M29*I3</f>
        <v>272.15999999999997</v>
      </c>
      <c r="I3" s="19">
        <v>0.72</v>
      </c>
      <c r="J3" s="20">
        <f>E3/G3</f>
        <v>10</v>
      </c>
      <c r="K3" s="50"/>
      <c r="L3" s="22">
        <v>0.3349481629043996</v>
      </c>
      <c r="M3" s="17">
        <v>0.04</v>
      </c>
      <c r="N3" s="23">
        <f>N26</f>
        <v>0</v>
      </c>
      <c r="O3" s="24">
        <v>4.000000023695556E-2</v>
      </c>
      <c r="P3" s="25"/>
      <c r="Q3" s="26"/>
    </row>
    <row r="4" spans="1:17" s="33" customFormat="1" ht="12">
      <c r="A4" s="27">
        <v>4</v>
      </c>
      <c r="B4" s="27" t="s">
        <v>30</v>
      </c>
      <c r="C4" s="28" t="s">
        <v>31</v>
      </c>
      <c r="D4" s="29" t="s">
        <v>32</v>
      </c>
      <c r="E4" s="27" t="s">
        <v>33</v>
      </c>
      <c r="F4" s="30" t="s">
        <v>34</v>
      </c>
      <c r="G4" s="27" t="s">
        <v>35</v>
      </c>
      <c r="H4" s="27" t="s">
        <v>36</v>
      </c>
      <c r="I4" s="31" t="s">
        <v>37</v>
      </c>
      <c r="J4" s="32" t="s">
        <v>38</v>
      </c>
      <c r="K4" s="51" t="s">
        <v>88</v>
      </c>
      <c r="L4" s="31" t="s">
        <v>40</v>
      </c>
      <c r="M4" s="31" t="s">
        <v>41</v>
      </c>
      <c r="N4" s="27" t="s">
        <v>42</v>
      </c>
      <c r="O4" s="27" t="s">
        <v>40</v>
      </c>
      <c r="P4" s="31" t="s">
        <v>41</v>
      </c>
      <c r="Q4" s="27" t="s">
        <v>42</v>
      </c>
    </row>
    <row r="5" spans="1:17" s="34" customFormat="1">
      <c r="A5" s="1">
        <v>5</v>
      </c>
      <c r="B5" s="1" t="s">
        <v>89</v>
      </c>
      <c r="C5" s="1" t="s">
        <v>44</v>
      </c>
      <c r="D5" s="2" t="s">
        <v>90</v>
      </c>
      <c r="E5" s="1" t="s">
        <v>71</v>
      </c>
      <c r="F5" s="3" t="s">
        <v>91</v>
      </c>
      <c r="G5" s="1" t="s">
        <v>92</v>
      </c>
      <c r="H5" s="1" t="s">
        <v>83</v>
      </c>
      <c r="I5" s="4" t="s">
        <v>93</v>
      </c>
      <c r="J5" s="34" t="s">
        <v>94</v>
      </c>
      <c r="K5" s="52"/>
      <c r="L5" s="4" t="s">
        <v>52</v>
      </c>
      <c r="M5" s="4" t="s">
        <v>95</v>
      </c>
      <c r="N5" s="4" t="s">
        <v>96</v>
      </c>
      <c r="O5" s="4" t="s">
        <v>52</v>
      </c>
      <c r="P5" s="4" t="s">
        <v>95</v>
      </c>
      <c r="Q5" s="4" t="s">
        <v>96</v>
      </c>
    </row>
    <row r="6" spans="1:17">
      <c r="A6" s="27">
        <v>6</v>
      </c>
      <c r="B6" s="35">
        <v>0</v>
      </c>
      <c r="C6" s="16">
        <f>E3</f>
        <v>3780</v>
      </c>
      <c r="D6" s="20"/>
      <c r="E6" s="35"/>
      <c r="F6" s="20"/>
      <c r="G6" s="36"/>
      <c r="H6" s="35"/>
      <c r="I6" s="16">
        <f>-C6</f>
        <v>-3780</v>
      </c>
      <c r="J6" s="16">
        <f>-C6</f>
        <v>-3780</v>
      </c>
      <c r="K6" s="20"/>
      <c r="L6" s="17">
        <f t="shared" ref="L6:L26" si="0">1/(1+$M$3)^B6</f>
        <v>1</v>
      </c>
      <c r="M6" s="16">
        <f t="shared" ref="M6:M26" si="1">I6*L6</f>
        <v>-3780</v>
      </c>
      <c r="N6" s="16">
        <f>I6</f>
        <v>-3780</v>
      </c>
      <c r="O6" s="17">
        <f t="shared" ref="O6:O26" si="2">1/(1+$O$3)^B6</f>
        <v>1</v>
      </c>
      <c r="P6" s="16">
        <f t="shared" ref="P6:P26" si="3">I6*O6</f>
        <v>-3780</v>
      </c>
      <c r="Q6" s="16">
        <f>P6</f>
        <v>-3780</v>
      </c>
    </row>
    <row r="7" spans="1:17">
      <c r="A7" s="1">
        <v>7</v>
      </c>
      <c r="B7" s="35">
        <v>1</v>
      </c>
      <c r="C7" s="16"/>
      <c r="D7" s="18">
        <f t="shared" ref="D7:D16" si="4">$G$3</f>
        <v>378</v>
      </c>
      <c r="E7" s="18">
        <f t="shared" ref="E7:E16" si="5">$C$6/10</f>
        <v>378</v>
      </c>
      <c r="F7" s="18">
        <f t="shared" ref="F7:F26" si="6">D7-E7</f>
        <v>0</v>
      </c>
      <c r="G7" s="18">
        <f t="shared" ref="G7:G26" si="7">IF(F7&gt;0,F7*$L$3,0)</f>
        <v>0</v>
      </c>
      <c r="H7" s="16">
        <f t="shared" ref="H7:H16" si="8">D7-G7</f>
        <v>378</v>
      </c>
      <c r="I7" s="16">
        <f t="shared" ref="I7:I26" si="9">H7</f>
        <v>378</v>
      </c>
      <c r="J7" s="16">
        <f t="shared" ref="J7:J26" si="10">J6+I7</f>
        <v>-3402</v>
      </c>
      <c r="K7" s="20" t="str">
        <f t="shared" ref="K7:K26" si="11">IF(J6&lt;0,IF(J7&gt;=0,B6+J7/(J7-J6),""),"")</f>
        <v/>
      </c>
      <c r="L7" s="17">
        <f t="shared" si="0"/>
        <v>0.96153846153846145</v>
      </c>
      <c r="M7" s="16">
        <f t="shared" si="1"/>
        <v>363.46153846153845</v>
      </c>
      <c r="N7" s="16">
        <f t="shared" ref="N7:N26" si="12">N6+M7</f>
        <v>-3416.5384615384614</v>
      </c>
      <c r="O7" s="17">
        <f t="shared" si="2"/>
        <v>0.96153846131938281</v>
      </c>
      <c r="P7" s="16">
        <f t="shared" si="3"/>
        <v>363.46153837872669</v>
      </c>
      <c r="Q7" s="16">
        <f t="shared" ref="Q7:Q26" si="13">Q6+P7</f>
        <v>-3416.5384616212732</v>
      </c>
    </row>
    <row r="8" spans="1:17">
      <c r="A8" s="27">
        <v>8</v>
      </c>
      <c r="B8" s="35">
        <v>2</v>
      </c>
      <c r="C8" s="16"/>
      <c r="D8" s="18">
        <f t="shared" si="4"/>
        <v>378</v>
      </c>
      <c r="E8" s="18">
        <f t="shared" si="5"/>
        <v>378</v>
      </c>
      <c r="F8" s="18">
        <f t="shared" si="6"/>
        <v>0</v>
      </c>
      <c r="G8" s="18">
        <f t="shared" si="7"/>
        <v>0</v>
      </c>
      <c r="H8" s="16">
        <f t="shared" si="8"/>
        <v>378</v>
      </c>
      <c r="I8" s="16">
        <f t="shared" si="9"/>
        <v>378</v>
      </c>
      <c r="J8" s="16">
        <f t="shared" si="10"/>
        <v>-3024</v>
      </c>
      <c r="K8" s="20" t="str">
        <f t="shared" si="11"/>
        <v/>
      </c>
      <c r="L8" s="17">
        <f t="shared" si="0"/>
        <v>0.92455621301775137</v>
      </c>
      <c r="M8" s="16">
        <f t="shared" si="1"/>
        <v>349.48224852071002</v>
      </c>
      <c r="N8" s="16">
        <f t="shared" si="12"/>
        <v>-3067.0562130177514</v>
      </c>
      <c r="O8" s="17">
        <f t="shared" si="2"/>
        <v>0.92455621259644616</v>
      </c>
      <c r="P8" s="16">
        <f t="shared" si="3"/>
        <v>349.48224836145664</v>
      </c>
      <c r="Q8" s="16">
        <f t="shared" si="13"/>
        <v>-3067.0562132598166</v>
      </c>
    </row>
    <row r="9" spans="1:17">
      <c r="A9" s="1">
        <v>9</v>
      </c>
      <c r="B9" s="35">
        <v>3</v>
      </c>
      <c r="C9" s="16"/>
      <c r="D9" s="18">
        <f t="shared" si="4"/>
        <v>378</v>
      </c>
      <c r="E9" s="18">
        <f t="shared" si="5"/>
        <v>378</v>
      </c>
      <c r="F9" s="18">
        <f t="shared" si="6"/>
        <v>0</v>
      </c>
      <c r="G9" s="18">
        <f t="shared" si="7"/>
        <v>0</v>
      </c>
      <c r="H9" s="16">
        <f t="shared" si="8"/>
        <v>378</v>
      </c>
      <c r="I9" s="16">
        <f t="shared" si="9"/>
        <v>378</v>
      </c>
      <c r="J9" s="16">
        <f t="shared" si="10"/>
        <v>-2646</v>
      </c>
      <c r="K9" s="20" t="str">
        <f t="shared" si="11"/>
        <v/>
      </c>
      <c r="L9" s="17">
        <f t="shared" si="0"/>
        <v>0.88899635867091487</v>
      </c>
      <c r="M9" s="16">
        <f t="shared" si="1"/>
        <v>336.0406235776058</v>
      </c>
      <c r="N9" s="16">
        <f t="shared" si="12"/>
        <v>-2731.0155894401455</v>
      </c>
      <c r="O9" s="17">
        <f t="shared" si="2"/>
        <v>0.88899635806326294</v>
      </c>
      <c r="P9" s="16">
        <f t="shared" si="3"/>
        <v>336.04062334791337</v>
      </c>
      <c r="Q9" s="16">
        <f t="shared" si="13"/>
        <v>-2731.0155899119031</v>
      </c>
    </row>
    <row r="10" spans="1:17">
      <c r="A10" s="27">
        <v>10</v>
      </c>
      <c r="B10" s="35">
        <v>4</v>
      </c>
      <c r="C10" s="16"/>
      <c r="D10" s="18">
        <f t="shared" si="4"/>
        <v>378</v>
      </c>
      <c r="E10" s="18">
        <f t="shared" si="5"/>
        <v>378</v>
      </c>
      <c r="F10" s="18">
        <f t="shared" si="6"/>
        <v>0</v>
      </c>
      <c r="G10" s="18">
        <f t="shared" si="7"/>
        <v>0</v>
      </c>
      <c r="H10" s="16">
        <f t="shared" si="8"/>
        <v>378</v>
      </c>
      <c r="I10" s="16">
        <f t="shared" si="9"/>
        <v>378</v>
      </c>
      <c r="J10" s="16">
        <f t="shared" si="10"/>
        <v>-2268</v>
      </c>
      <c r="K10" s="20" t="str">
        <f t="shared" si="11"/>
        <v/>
      </c>
      <c r="L10" s="17">
        <f t="shared" si="0"/>
        <v>0.85480419102972571</v>
      </c>
      <c r="M10" s="16">
        <f t="shared" si="1"/>
        <v>323.11598420923633</v>
      </c>
      <c r="N10" s="16">
        <f t="shared" si="12"/>
        <v>-2407.8996052309094</v>
      </c>
      <c r="O10" s="17">
        <f t="shared" si="2"/>
        <v>0.85480419025068488</v>
      </c>
      <c r="P10" s="16">
        <f t="shared" si="3"/>
        <v>323.11598391475889</v>
      </c>
      <c r="Q10" s="16">
        <f t="shared" si="13"/>
        <v>-2407.8996059971441</v>
      </c>
    </row>
    <row r="11" spans="1:17">
      <c r="A11" s="1">
        <v>11</v>
      </c>
      <c r="B11" s="35">
        <v>5</v>
      </c>
      <c r="C11" s="16"/>
      <c r="D11" s="18">
        <f t="shared" si="4"/>
        <v>378</v>
      </c>
      <c r="E11" s="18">
        <f t="shared" si="5"/>
        <v>378</v>
      </c>
      <c r="F11" s="18">
        <f t="shared" si="6"/>
        <v>0</v>
      </c>
      <c r="G11" s="18">
        <f t="shared" si="7"/>
        <v>0</v>
      </c>
      <c r="H11" s="16">
        <f t="shared" si="8"/>
        <v>378</v>
      </c>
      <c r="I11" s="16">
        <f t="shared" si="9"/>
        <v>378</v>
      </c>
      <c r="J11" s="16">
        <f t="shared" si="10"/>
        <v>-1890</v>
      </c>
      <c r="K11" s="20" t="str">
        <f t="shared" si="11"/>
        <v/>
      </c>
      <c r="L11" s="17">
        <f t="shared" si="0"/>
        <v>0.82192710675935154</v>
      </c>
      <c r="M11" s="16">
        <f t="shared" si="1"/>
        <v>310.6884463550349</v>
      </c>
      <c r="N11" s="16">
        <f t="shared" si="12"/>
        <v>-2097.2111588758744</v>
      </c>
      <c r="O11" s="17">
        <f t="shared" si="2"/>
        <v>0.82192710582300443</v>
      </c>
      <c r="P11" s="16">
        <f t="shared" si="3"/>
        <v>310.68844600109566</v>
      </c>
      <c r="Q11" s="16">
        <f t="shared" si="13"/>
        <v>-2097.2111599960485</v>
      </c>
    </row>
    <row r="12" spans="1:17">
      <c r="A12" s="27">
        <v>12</v>
      </c>
      <c r="B12" s="35">
        <v>6</v>
      </c>
      <c r="C12" s="16"/>
      <c r="D12" s="18">
        <f t="shared" si="4"/>
        <v>378</v>
      </c>
      <c r="E12" s="18">
        <f t="shared" si="5"/>
        <v>378</v>
      </c>
      <c r="F12" s="18">
        <f t="shared" si="6"/>
        <v>0</v>
      </c>
      <c r="G12" s="18">
        <f t="shared" si="7"/>
        <v>0</v>
      </c>
      <c r="H12" s="16">
        <f t="shared" si="8"/>
        <v>378</v>
      </c>
      <c r="I12" s="16">
        <f t="shared" si="9"/>
        <v>378</v>
      </c>
      <c r="J12" s="16">
        <f t="shared" si="10"/>
        <v>-1512</v>
      </c>
      <c r="K12" s="20" t="str">
        <f t="shared" si="11"/>
        <v/>
      </c>
      <c r="L12" s="17">
        <f t="shared" si="0"/>
        <v>0.79031452573014571</v>
      </c>
      <c r="M12" s="16">
        <f t="shared" si="1"/>
        <v>298.73889072599508</v>
      </c>
      <c r="N12" s="16">
        <f t="shared" si="12"/>
        <v>-1798.4722681498793</v>
      </c>
      <c r="O12" s="17">
        <f t="shared" si="2"/>
        <v>0.79031452464974516</v>
      </c>
      <c r="P12" s="16">
        <f t="shared" si="3"/>
        <v>298.73889031760365</v>
      </c>
      <c r="Q12" s="16">
        <f t="shared" si="13"/>
        <v>-1798.4722696784449</v>
      </c>
    </row>
    <row r="13" spans="1:17">
      <c r="A13" s="1">
        <v>13</v>
      </c>
      <c r="B13" s="35">
        <v>7</v>
      </c>
      <c r="C13" s="16"/>
      <c r="D13" s="18">
        <f t="shared" si="4"/>
        <v>378</v>
      </c>
      <c r="E13" s="18">
        <f t="shared" si="5"/>
        <v>378</v>
      </c>
      <c r="F13" s="18">
        <f t="shared" si="6"/>
        <v>0</v>
      </c>
      <c r="G13" s="18">
        <f t="shared" si="7"/>
        <v>0</v>
      </c>
      <c r="H13" s="16">
        <f t="shared" si="8"/>
        <v>378</v>
      </c>
      <c r="I13" s="16">
        <f t="shared" si="9"/>
        <v>378</v>
      </c>
      <c r="J13" s="16">
        <f t="shared" si="10"/>
        <v>-1134</v>
      </c>
      <c r="K13" s="20" t="str">
        <f t="shared" si="11"/>
        <v/>
      </c>
      <c r="L13" s="17">
        <f t="shared" si="0"/>
        <v>0.75991781320206331</v>
      </c>
      <c r="M13" s="16">
        <f t="shared" si="1"/>
        <v>287.24893339037993</v>
      </c>
      <c r="N13" s="16">
        <f t="shared" si="12"/>
        <v>-1511.2233347594993</v>
      </c>
      <c r="O13" s="17">
        <f t="shared" si="2"/>
        <v>0.75991781199007546</v>
      </c>
      <c r="P13" s="16">
        <f t="shared" si="3"/>
        <v>287.24893293224852</v>
      </c>
      <c r="Q13" s="16">
        <f t="shared" si="13"/>
        <v>-1511.2233367461963</v>
      </c>
    </row>
    <row r="14" spans="1:17">
      <c r="A14" s="27">
        <v>14</v>
      </c>
      <c r="B14" s="35">
        <v>8</v>
      </c>
      <c r="C14" s="16"/>
      <c r="D14" s="18">
        <f t="shared" si="4"/>
        <v>378</v>
      </c>
      <c r="E14" s="18">
        <f t="shared" si="5"/>
        <v>378</v>
      </c>
      <c r="F14" s="18">
        <f t="shared" si="6"/>
        <v>0</v>
      </c>
      <c r="G14" s="18">
        <f t="shared" si="7"/>
        <v>0</v>
      </c>
      <c r="H14" s="16">
        <f t="shared" si="8"/>
        <v>378</v>
      </c>
      <c r="I14" s="16">
        <f t="shared" si="9"/>
        <v>378</v>
      </c>
      <c r="J14" s="16">
        <f t="shared" si="10"/>
        <v>-756</v>
      </c>
      <c r="K14" s="20" t="str">
        <f t="shared" si="11"/>
        <v/>
      </c>
      <c r="L14" s="17">
        <f t="shared" si="0"/>
        <v>0.73069020500198378</v>
      </c>
      <c r="M14" s="16">
        <f t="shared" si="1"/>
        <v>276.20089749074987</v>
      </c>
      <c r="N14" s="16">
        <f t="shared" si="12"/>
        <v>-1235.0224372687494</v>
      </c>
      <c r="O14" s="17">
        <f t="shared" si="2"/>
        <v>0.73069020367012916</v>
      </c>
      <c r="P14" s="16">
        <f t="shared" si="3"/>
        <v>276.20089698730879</v>
      </c>
      <c r="Q14" s="16">
        <f t="shared" si="13"/>
        <v>-1235.0224397588875</v>
      </c>
    </row>
    <row r="15" spans="1:17">
      <c r="A15" s="1">
        <v>15</v>
      </c>
      <c r="B15" s="35">
        <v>9</v>
      </c>
      <c r="C15" s="16"/>
      <c r="D15" s="18">
        <f t="shared" si="4"/>
        <v>378</v>
      </c>
      <c r="E15" s="18">
        <f t="shared" si="5"/>
        <v>378</v>
      </c>
      <c r="F15" s="18">
        <f t="shared" si="6"/>
        <v>0</v>
      </c>
      <c r="G15" s="18">
        <f t="shared" si="7"/>
        <v>0</v>
      </c>
      <c r="H15" s="16">
        <f t="shared" si="8"/>
        <v>378</v>
      </c>
      <c r="I15" s="16">
        <f t="shared" si="9"/>
        <v>378</v>
      </c>
      <c r="J15" s="16">
        <f t="shared" si="10"/>
        <v>-378</v>
      </c>
      <c r="K15" s="20" t="str">
        <f t="shared" si="11"/>
        <v/>
      </c>
      <c r="L15" s="17">
        <f t="shared" si="0"/>
        <v>0.70258673557883045</v>
      </c>
      <c r="M15" s="16">
        <f t="shared" si="1"/>
        <v>265.57778604879792</v>
      </c>
      <c r="N15" s="16">
        <f t="shared" si="12"/>
        <v>-969.44465121995154</v>
      </c>
      <c r="O15" s="17">
        <f t="shared" si="2"/>
        <v>0.70258673413812245</v>
      </c>
      <c r="P15" s="16">
        <f t="shared" si="3"/>
        <v>265.57778550421028</v>
      </c>
      <c r="Q15" s="16">
        <f t="shared" si="13"/>
        <v>-969.44465425467718</v>
      </c>
    </row>
    <row r="16" spans="1:17">
      <c r="A16" s="27">
        <v>16</v>
      </c>
      <c r="B16" s="35">
        <v>10</v>
      </c>
      <c r="C16" s="16"/>
      <c r="D16" s="18">
        <f t="shared" si="4"/>
        <v>378</v>
      </c>
      <c r="E16" s="18">
        <f t="shared" si="5"/>
        <v>378</v>
      </c>
      <c r="F16" s="18">
        <f t="shared" si="6"/>
        <v>0</v>
      </c>
      <c r="G16" s="18">
        <f t="shared" si="7"/>
        <v>0</v>
      </c>
      <c r="H16" s="16">
        <f t="shared" si="8"/>
        <v>378</v>
      </c>
      <c r="I16" s="16">
        <f t="shared" si="9"/>
        <v>378</v>
      </c>
      <c r="J16" s="16">
        <f t="shared" si="10"/>
        <v>0</v>
      </c>
      <c r="K16" s="20">
        <f t="shared" si="11"/>
        <v>9</v>
      </c>
      <c r="L16" s="17">
        <f t="shared" si="0"/>
        <v>0.67556416882579851</v>
      </c>
      <c r="M16" s="16">
        <f t="shared" si="1"/>
        <v>255.36325581615185</v>
      </c>
      <c r="N16" s="16">
        <f t="shared" si="12"/>
        <v>-714.08139540379966</v>
      </c>
      <c r="O16" s="17">
        <f t="shared" si="2"/>
        <v>0.67556416728658042</v>
      </c>
      <c r="P16" s="16">
        <f t="shared" si="3"/>
        <v>255.3632552343274</v>
      </c>
      <c r="Q16" s="16">
        <f t="shared" si="13"/>
        <v>-714.08139902034975</v>
      </c>
    </row>
    <row r="17" spans="1:17">
      <c r="A17" s="1">
        <v>17</v>
      </c>
      <c r="B17" s="35">
        <v>11</v>
      </c>
      <c r="C17" s="16"/>
      <c r="D17" s="18">
        <f t="shared" ref="D17:D26" si="14">$H$3*$I$3</f>
        <v>195.95519999999996</v>
      </c>
      <c r="E17" s="18"/>
      <c r="F17" s="18">
        <f t="shared" si="6"/>
        <v>195.95519999999996</v>
      </c>
      <c r="G17" s="18">
        <f t="shared" si="7"/>
        <v>65.634834251564186</v>
      </c>
      <c r="H17" s="16">
        <f t="shared" ref="H17:H26" si="15">IF(F17&lt;0,0,F17-G17)</f>
        <v>130.32036574843579</v>
      </c>
      <c r="I17" s="16">
        <f t="shared" si="9"/>
        <v>130.32036574843579</v>
      </c>
      <c r="J17" s="16">
        <f t="shared" si="10"/>
        <v>130.32036574843579</v>
      </c>
      <c r="K17" s="20" t="str">
        <f t="shared" si="11"/>
        <v/>
      </c>
      <c r="L17" s="17">
        <f t="shared" si="0"/>
        <v>0.6495809315632679</v>
      </c>
      <c r="M17" s="16">
        <f t="shared" si="1"/>
        <v>84.653624584534711</v>
      </c>
      <c r="N17" s="16">
        <f t="shared" si="12"/>
        <v>-629.42777081926499</v>
      </c>
      <c r="O17" s="17">
        <f t="shared" si="2"/>
        <v>0.64958092993524874</v>
      </c>
      <c r="P17" s="16">
        <f t="shared" si="3"/>
        <v>84.653624372370658</v>
      </c>
      <c r="Q17" s="16">
        <f t="shared" si="13"/>
        <v>-629.42777464797905</v>
      </c>
    </row>
    <row r="18" spans="1:17">
      <c r="A18" s="27">
        <v>18</v>
      </c>
      <c r="B18" s="35">
        <v>12</v>
      </c>
      <c r="C18" s="16"/>
      <c r="D18" s="18">
        <f t="shared" si="14"/>
        <v>195.95519999999996</v>
      </c>
      <c r="E18" s="18"/>
      <c r="F18" s="18">
        <f t="shared" si="6"/>
        <v>195.95519999999996</v>
      </c>
      <c r="G18" s="18">
        <f t="shared" si="7"/>
        <v>65.634834251564186</v>
      </c>
      <c r="H18" s="16">
        <f t="shared" si="15"/>
        <v>130.32036574843579</v>
      </c>
      <c r="I18" s="16">
        <f t="shared" si="9"/>
        <v>130.32036574843579</v>
      </c>
      <c r="J18" s="16">
        <f t="shared" si="10"/>
        <v>260.64073149687158</v>
      </c>
      <c r="K18" s="20" t="str">
        <f t="shared" si="11"/>
        <v/>
      </c>
      <c r="L18" s="17">
        <f t="shared" si="0"/>
        <v>0.62459704958006512</v>
      </c>
      <c r="M18" s="16">
        <f t="shared" si="1"/>
        <v>81.397715946667972</v>
      </c>
      <c r="N18" s="16">
        <f t="shared" si="12"/>
        <v>-548.03005487259702</v>
      </c>
      <c r="O18" s="17">
        <f t="shared" si="2"/>
        <v>0.62459704787235282</v>
      </c>
      <c r="P18" s="16">
        <f t="shared" si="3"/>
        <v>81.397715724118271</v>
      </c>
      <c r="Q18" s="16">
        <f t="shared" si="13"/>
        <v>-548.03005892386079</v>
      </c>
    </row>
    <row r="19" spans="1:17">
      <c r="A19" s="1">
        <v>19</v>
      </c>
      <c r="B19" s="35">
        <v>13</v>
      </c>
      <c r="C19" s="16"/>
      <c r="D19" s="18">
        <f t="shared" si="14"/>
        <v>195.95519999999996</v>
      </c>
      <c r="E19" s="18"/>
      <c r="F19" s="18">
        <f t="shared" si="6"/>
        <v>195.95519999999996</v>
      </c>
      <c r="G19" s="18">
        <f t="shared" si="7"/>
        <v>65.634834251564186</v>
      </c>
      <c r="H19" s="16">
        <f t="shared" si="15"/>
        <v>130.32036574843579</v>
      </c>
      <c r="I19" s="16">
        <f t="shared" si="9"/>
        <v>130.32036574843579</v>
      </c>
      <c r="J19" s="16">
        <f t="shared" si="10"/>
        <v>390.96109724530737</v>
      </c>
      <c r="K19" s="20" t="str">
        <f t="shared" si="11"/>
        <v/>
      </c>
      <c r="L19" s="17">
        <f t="shared" si="0"/>
        <v>0.600574086134678</v>
      </c>
      <c r="M19" s="16">
        <f t="shared" si="1"/>
        <v>78.26703456410381</v>
      </c>
      <c r="N19" s="16">
        <f t="shared" si="12"/>
        <v>-469.7630203084932</v>
      </c>
      <c r="O19" s="17">
        <f t="shared" si="2"/>
        <v>0.60057408435581083</v>
      </c>
      <c r="P19" s="16">
        <f t="shared" si="3"/>
        <v>78.267034332281199</v>
      </c>
      <c r="Q19" s="16">
        <f t="shared" si="13"/>
        <v>-469.76302459157961</v>
      </c>
    </row>
    <row r="20" spans="1:17">
      <c r="A20" s="27">
        <v>20</v>
      </c>
      <c r="B20" s="35">
        <v>14</v>
      </c>
      <c r="C20" s="16"/>
      <c r="D20" s="18">
        <f t="shared" si="14"/>
        <v>195.95519999999996</v>
      </c>
      <c r="E20" s="18"/>
      <c r="F20" s="18">
        <f t="shared" si="6"/>
        <v>195.95519999999996</v>
      </c>
      <c r="G20" s="18">
        <f t="shared" si="7"/>
        <v>65.634834251564186</v>
      </c>
      <c r="H20" s="16">
        <f t="shared" si="15"/>
        <v>130.32036574843579</v>
      </c>
      <c r="I20" s="16">
        <f t="shared" si="9"/>
        <v>130.32036574843579</v>
      </c>
      <c r="J20" s="16">
        <f t="shared" si="10"/>
        <v>521.28146299374316</v>
      </c>
      <c r="K20" s="20" t="str">
        <f t="shared" si="11"/>
        <v/>
      </c>
      <c r="L20" s="17">
        <f t="shared" si="0"/>
        <v>0.57747508282180582</v>
      </c>
      <c r="M20" s="16">
        <f t="shared" si="1"/>
        <v>75.256764003945989</v>
      </c>
      <c r="N20" s="16">
        <f t="shared" si="12"/>
        <v>-394.50625630454721</v>
      </c>
      <c r="O20" s="17">
        <f t="shared" si="2"/>
        <v>0.57747508097978351</v>
      </c>
      <c r="P20" s="16">
        <f t="shared" si="3"/>
        <v>75.256763763892963</v>
      </c>
      <c r="Q20" s="16">
        <f t="shared" si="13"/>
        <v>-394.50626082768667</v>
      </c>
    </row>
    <row r="21" spans="1:17">
      <c r="A21" s="1">
        <v>21</v>
      </c>
      <c r="B21" s="35">
        <v>15</v>
      </c>
      <c r="C21" s="16"/>
      <c r="D21" s="18">
        <f t="shared" si="14"/>
        <v>195.95519999999996</v>
      </c>
      <c r="E21" s="18"/>
      <c r="F21" s="18">
        <f t="shared" si="6"/>
        <v>195.95519999999996</v>
      </c>
      <c r="G21" s="18">
        <f t="shared" si="7"/>
        <v>65.634834251564186</v>
      </c>
      <c r="H21" s="16">
        <f t="shared" si="15"/>
        <v>130.32036574843579</v>
      </c>
      <c r="I21" s="16">
        <f t="shared" si="9"/>
        <v>130.32036574843579</v>
      </c>
      <c r="J21" s="16">
        <f t="shared" si="10"/>
        <v>651.6018287421789</v>
      </c>
      <c r="K21" s="20" t="str">
        <f t="shared" si="11"/>
        <v/>
      </c>
      <c r="L21" s="17">
        <f t="shared" si="0"/>
        <v>0.55526450271327477</v>
      </c>
      <c r="M21" s="16">
        <f t="shared" si="1"/>
        <v>72.362273080717287</v>
      </c>
      <c r="N21" s="16">
        <f t="shared" si="12"/>
        <v>-322.14398322382993</v>
      </c>
      <c r="O21" s="17">
        <f t="shared" si="2"/>
        <v>0.5552645008155872</v>
      </c>
      <c r="P21" s="16">
        <f t="shared" si="3"/>
        <v>72.362272833409946</v>
      </c>
      <c r="Q21" s="16">
        <f t="shared" si="13"/>
        <v>-322.1439879942767</v>
      </c>
    </row>
    <row r="22" spans="1:17">
      <c r="A22" s="27">
        <v>22</v>
      </c>
      <c r="B22" s="35">
        <v>16</v>
      </c>
      <c r="C22" s="16"/>
      <c r="D22" s="18">
        <f t="shared" si="14"/>
        <v>195.95519999999996</v>
      </c>
      <c r="E22" s="18"/>
      <c r="F22" s="18">
        <f t="shared" si="6"/>
        <v>195.95519999999996</v>
      </c>
      <c r="G22" s="18">
        <f t="shared" si="7"/>
        <v>65.634834251564186</v>
      </c>
      <c r="H22" s="16">
        <f t="shared" si="15"/>
        <v>130.32036574843579</v>
      </c>
      <c r="I22" s="16">
        <f t="shared" si="9"/>
        <v>130.32036574843579</v>
      </c>
      <c r="J22" s="16">
        <f t="shared" si="10"/>
        <v>781.92219449061463</v>
      </c>
      <c r="K22" s="20" t="str">
        <f t="shared" si="11"/>
        <v/>
      </c>
      <c r="L22" s="17">
        <f t="shared" si="0"/>
        <v>0.53390817568584104</v>
      </c>
      <c r="M22" s="16">
        <f t="shared" si="1"/>
        <v>69.579108731458916</v>
      </c>
      <c r="N22" s="16">
        <f t="shared" si="12"/>
        <v>-252.56487449237102</v>
      </c>
      <c r="O22" s="17">
        <f t="shared" si="2"/>
        <v>0.53390817373949473</v>
      </c>
      <c r="P22" s="16">
        <f t="shared" si="3"/>
        <v>69.579108477810351</v>
      </c>
      <c r="Q22" s="16">
        <f t="shared" si="13"/>
        <v>-252.56487951646636</v>
      </c>
    </row>
    <row r="23" spans="1:17">
      <c r="A23" s="1">
        <v>23</v>
      </c>
      <c r="B23" s="35">
        <v>17</v>
      </c>
      <c r="C23" s="16"/>
      <c r="D23" s="18">
        <f t="shared" si="14"/>
        <v>195.95519999999996</v>
      </c>
      <c r="E23" s="18"/>
      <c r="F23" s="18">
        <f t="shared" si="6"/>
        <v>195.95519999999996</v>
      </c>
      <c r="G23" s="18">
        <f t="shared" si="7"/>
        <v>65.634834251564186</v>
      </c>
      <c r="H23" s="16">
        <f t="shared" si="15"/>
        <v>130.32036574843579</v>
      </c>
      <c r="I23" s="16">
        <f t="shared" si="9"/>
        <v>130.32036574843579</v>
      </c>
      <c r="J23" s="16">
        <f t="shared" si="10"/>
        <v>912.24256023905036</v>
      </c>
      <c r="K23" s="20" t="str">
        <f t="shared" si="11"/>
        <v/>
      </c>
      <c r="L23" s="17">
        <f t="shared" si="0"/>
        <v>0.51337324585177024</v>
      </c>
      <c r="M23" s="16">
        <f t="shared" si="1"/>
        <v>66.902989164864351</v>
      </c>
      <c r="N23" s="16">
        <f t="shared" si="12"/>
        <v>-185.66188532750667</v>
      </c>
      <c r="O23" s="17">
        <f t="shared" si="2"/>
        <v>0.51337324386331551</v>
      </c>
      <c r="P23" s="16">
        <f t="shared" si="3"/>
        <v>66.902988905728193</v>
      </c>
      <c r="Q23" s="16">
        <f t="shared" si="13"/>
        <v>-185.66189061073817</v>
      </c>
    </row>
    <row r="24" spans="1:17">
      <c r="A24" s="27">
        <v>24</v>
      </c>
      <c r="B24" s="35">
        <v>18</v>
      </c>
      <c r="C24" s="16"/>
      <c r="D24" s="18">
        <f t="shared" si="14"/>
        <v>195.95519999999996</v>
      </c>
      <c r="E24" s="18"/>
      <c r="F24" s="18">
        <f t="shared" si="6"/>
        <v>195.95519999999996</v>
      </c>
      <c r="G24" s="18">
        <f t="shared" si="7"/>
        <v>65.634834251564186</v>
      </c>
      <c r="H24" s="16">
        <f t="shared" si="15"/>
        <v>130.32036574843579</v>
      </c>
      <c r="I24" s="16">
        <f t="shared" si="9"/>
        <v>130.32036574843579</v>
      </c>
      <c r="J24" s="16">
        <f t="shared" si="10"/>
        <v>1042.5629259874861</v>
      </c>
      <c r="K24" s="20" t="str">
        <f t="shared" si="11"/>
        <v/>
      </c>
      <c r="L24" s="17">
        <f t="shared" si="0"/>
        <v>0.49362812101131748</v>
      </c>
      <c r="M24" s="16">
        <f t="shared" si="1"/>
        <v>64.329797273908014</v>
      </c>
      <c r="N24" s="16">
        <f t="shared" si="12"/>
        <v>-121.33208805359865</v>
      </c>
      <c r="O24" s="17">
        <f t="shared" si="2"/>
        <v>0.49362811898687259</v>
      </c>
      <c r="P24" s="16">
        <f t="shared" si="3"/>
        <v>64.32979701008162</v>
      </c>
      <c r="Q24" s="16">
        <f t="shared" si="13"/>
        <v>-121.33209360065655</v>
      </c>
    </row>
    <row r="25" spans="1:17">
      <c r="A25" s="1">
        <v>25</v>
      </c>
      <c r="B25" s="35">
        <v>19</v>
      </c>
      <c r="C25" s="16"/>
      <c r="D25" s="18">
        <f t="shared" si="14"/>
        <v>195.95519999999996</v>
      </c>
      <c r="E25" s="18"/>
      <c r="F25" s="18">
        <f t="shared" si="6"/>
        <v>195.95519999999996</v>
      </c>
      <c r="G25" s="18">
        <f t="shared" si="7"/>
        <v>65.634834251564186</v>
      </c>
      <c r="H25" s="16">
        <f t="shared" si="15"/>
        <v>130.32036574843579</v>
      </c>
      <c r="I25" s="16">
        <f t="shared" si="9"/>
        <v>130.32036574843579</v>
      </c>
      <c r="J25" s="16">
        <f t="shared" si="10"/>
        <v>1172.8832917359218</v>
      </c>
      <c r="K25" s="20" t="str">
        <f t="shared" si="11"/>
        <v/>
      </c>
      <c r="L25" s="17">
        <f t="shared" si="0"/>
        <v>0.47464242404934376</v>
      </c>
      <c r="M25" s="16">
        <f t="shared" si="1"/>
        <v>61.855574301834636</v>
      </c>
      <c r="N25" s="16">
        <f t="shared" si="12"/>
        <v>-59.476513751764017</v>
      </c>
      <c r="O25" s="17">
        <f t="shared" si="2"/>
        <v>0.4746424219946187</v>
      </c>
      <c r="P25" s="16">
        <f t="shared" si="3"/>
        <v>61.855574034062116</v>
      </c>
      <c r="Q25" s="16">
        <f t="shared" si="13"/>
        <v>-59.476519566594433</v>
      </c>
    </row>
    <row r="26" spans="1:17">
      <c r="A26" s="27">
        <v>26</v>
      </c>
      <c r="B26" s="35">
        <v>20</v>
      </c>
      <c r="C26" s="16"/>
      <c r="D26" s="18">
        <f t="shared" si="14"/>
        <v>195.95519999999996</v>
      </c>
      <c r="E26" s="18"/>
      <c r="F26" s="18">
        <f t="shared" si="6"/>
        <v>195.95519999999996</v>
      </c>
      <c r="G26" s="18">
        <f t="shared" si="7"/>
        <v>65.634834251564186</v>
      </c>
      <c r="H26" s="16">
        <f t="shared" si="15"/>
        <v>130.32036574843579</v>
      </c>
      <c r="I26" s="16">
        <f t="shared" si="9"/>
        <v>130.32036574843579</v>
      </c>
      <c r="J26" s="16">
        <f t="shared" si="10"/>
        <v>1303.2036574843576</v>
      </c>
      <c r="K26" s="20" t="str">
        <f t="shared" si="11"/>
        <v/>
      </c>
      <c r="L26" s="17">
        <f t="shared" si="0"/>
        <v>0.45638694620129205</v>
      </c>
      <c r="M26" s="16">
        <f t="shared" si="1"/>
        <v>59.476513751764067</v>
      </c>
      <c r="N26" s="16">
        <f t="shared" si="12"/>
        <v>0</v>
      </c>
      <c r="O26" s="17">
        <f t="shared" si="2"/>
        <v>0.45638694412161079</v>
      </c>
      <c r="P26" s="16">
        <f t="shared" si="3"/>
        <v>59.476513480739243</v>
      </c>
      <c r="Q26" s="16">
        <f t="shared" si="13"/>
        <v>-6.0858551904630076E-6</v>
      </c>
    </row>
    <row r="27" spans="1:17" ht="14.25" customHeight="1">
      <c r="A27" s="1">
        <v>27</v>
      </c>
      <c r="B27" s="35"/>
      <c r="C27" s="35"/>
      <c r="D27" s="18"/>
      <c r="E27" s="35"/>
      <c r="F27" s="19"/>
      <c r="G27" s="18"/>
      <c r="H27" s="18"/>
      <c r="I27" s="37"/>
      <c r="J27" s="38"/>
      <c r="K27" s="20">
        <f>SUM(K6:K26)</f>
        <v>9</v>
      </c>
      <c r="L27" s="17"/>
      <c r="M27" s="17"/>
      <c r="N27" s="35"/>
      <c r="O27" s="35"/>
      <c r="P27" s="17"/>
      <c r="Q27" s="35"/>
    </row>
    <row r="28" spans="1:17" ht="6.75" customHeight="1"/>
    <row r="29" spans="1:17" ht="14.25" customHeight="1">
      <c r="A29" s="53" t="s">
        <v>58</v>
      </c>
      <c r="B29" s="53"/>
      <c r="C29" t="s">
        <v>59</v>
      </c>
      <c r="D29" s="42">
        <v>5250</v>
      </c>
      <c r="E29" t="s">
        <v>60</v>
      </c>
      <c r="F29" s="39">
        <v>9.8000000000000007</v>
      </c>
      <c r="G29" t="s">
        <v>97</v>
      </c>
      <c r="H29" t="s">
        <v>62</v>
      </c>
      <c r="I29" s="42">
        <v>9000</v>
      </c>
      <c r="J29" s="41" t="s">
        <v>63</v>
      </c>
      <c r="K29" s="43">
        <v>42</v>
      </c>
      <c r="L29" s="41" t="s">
        <v>64</v>
      </c>
      <c r="M29" s="43">
        <f>I29*K29/1000</f>
        <v>378</v>
      </c>
      <c r="N29" t="s">
        <v>98</v>
      </c>
      <c r="P29" s="43">
        <f>K29*I3</f>
        <v>30.24</v>
      </c>
    </row>
    <row r="30" spans="1:17">
      <c r="B30" t="s">
        <v>65</v>
      </c>
      <c r="C30" t="s">
        <v>99</v>
      </c>
      <c r="D30" s="39" t="s">
        <v>100</v>
      </c>
    </row>
  </sheetData>
  <mergeCells count="4">
    <mergeCell ref="B2:B3"/>
    <mergeCell ref="K2:K3"/>
    <mergeCell ref="K4:K5"/>
    <mergeCell ref="A29:B29"/>
  </mergeCells>
  <phoneticPr fontId="1"/>
  <pageMargins left="0.75" right="0.75" top="1" bottom="1" header="0.51200000000000001" footer="0.51200000000000001"/>
  <pageSetup paperSize="9" scale="110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事業発電表計算モデル</vt:lpstr>
      <vt:lpstr>事業発電表計算式モデル </vt:lpstr>
      <vt:lpstr>住宅発電表計算モデル</vt:lpstr>
      <vt:lpstr>住宅発電計算式モデル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小松昭英</dc:creator>
  <cp:lastModifiedBy>hashi</cp:lastModifiedBy>
  <dcterms:created xsi:type="dcterms:W3CDTF">2015-05-05T05:27:38Z</dcterms:created>
  <dcterms:modified xsi:type="dcterms:W3CDTF">2015-05-26T05:57:04Z</dcterms:modified>
</cp:coreProperties>
</file>