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975" activeTab="0"/>
  </bookViews>
  <sheets>
    <sheet name="計算モデル" sheetId="1" r:id="rId1"/>
    <sheet name="計算式モデル" sheetId="2" r:id="rId2"/>
  </sheets>
  <definedNames>
    <definedName name="solver_adj" localSheetId="0" hidden="1">'計算モデル'!$D$2</definedName>
    <definedName name="solver_adj" localSheetId="1" hidden="1">'計算式モデル'!$D$2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'計算モデル'!$J$26</definedName>
    <definedName name="solver_lhs1" localSheetId="1" hidden="1">'計算式モデル'!$J$26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'計算モデル'!$L$25</definedName>
    <definedName name="solver_opt" localSheetId="1" hidden="1">'計算式モデル'!$L$25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hs1" localSheetId="0" hidden="1">5</definedName>
    <definedName name="solver_rhs1" localSheetId="1" hidden="1">5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<sst xmlns="http://schemas.openxmlformats.org/spreadsheetml/2006/main" count="136" uniqueCount="76">
  <si>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</si>
  <si>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</si>
  <si>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</si>
  <si>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</si>
  <si>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</si>
  <si>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</si>
  <si>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</si>
  <si>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</si>
  <si>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</si>
  <si>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</si>
  <si>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</si>
  <si>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</si>
  <si>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</si>
  <si>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</si>
  <si>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</si>
  <si>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</si>
  <si>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設備投資</t>
  </si>
  <si>
    <t>エスカレ</t>
  </si>
  <si>
    <t>稼働率</t>
  </si>
  <si>
    <t>初年度</t>
  </si>
  <si>
    <t>次年度</t>
  </si>
  <si>
    <t>三年度</t>
  </si>
  <si>
    <t>税率</t>
  </si>
  <si>
    <t>資本コスト</t>
  </si>
  <si>
    <t>正味現在価値</t>
  </si>
  <si>
    <t>内部利益率</t>
  </si>
  <si>
    <t>粗収益</t>
  </si>
  <si>
    <t>年</t>
  </si>
  <si>
    <t>投資</t>
  </si>
  <si>
    <t>償却</t>
  </si>
  <si>
    <t>税対象</t>
  </si>
  <si>
    <t>税金</t>
  </si>
  <si>
    <t>純利益</t>
  </si>
  <si>
    <t>現金</t>
  </si>
  <si>
    <t>累積現金</t>
  </si>
  <si>
    <t>現価係数</t>
  </si>
  <si>
    <t>現在価値</t>
  </si>
  <si>
    <t>累積現価</t>
  </si>
  <si>
    <t>n</t>
  </si>
  <si>
    <t>I, Iw</t>
  </si>
  <si>
    <t>R</t>
  </si>
  <si>
    <t>D</t>
  </si>
  <si>
    <t>R-D</t>
  </si>
  <si>
    <t>X</t>
  </si>
  <si>
    <t>P</t>
  </si>
  <si>
    <t>Cn</t>
  </si>
  <si>
    <t>ΣCn</t>
  </si>
  <si>
    <t>Fpn</t>
  </si>
  <si>
    <t>Pv</t>
  </si>
  <si>
    <t>ΣPv</t>
  </si>
  <si>
    <t>回収期間</t>
  </si>
  <si>
    <t>ケース　　No.</t>
  </si>
  <si>
    <t>設備　投資</t>
  </si>
  <si>
    <t>資本　　コスト</t>
  </si>
  <si>
    <t>初期　　　稼働率</t>
  </si>
  <si>
    <t>エスカレーション</t>
  </si>
  <si>
    <t>回収　期間</t>
  </si>
  <si>
    <t>割引　　　回収期間</t>
  </si>
  <si>
    <t>正味現価</t>
  </si>
  <si>
    <t>内部　利率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</si>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</sst>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0_);[Red]\(0.000\)"/>
    <numFmt numFmtId="179" formatCode="0_);[Red]\(0\)"/>
    <numFmt numFmtId="180" formatCode="#,##0_);[Red]\(#,##0\)"/>
    <numFmt numFmtId="181" formatCode="#,##0.0_);[Red]\(#,##0.0\)"/>
    <numFmt numFmtId="182" formatCode="0_ "/>
    <numFmt numFmtId="183" formatCode="#,##0.000_);[Red]\(#,##0.000\)"/>
  </numFmts>
  <fonts count="41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79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 horizontal="right"/>
    </xf>
    <xf numFmtId="178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10" xfId="0" applyNumberForma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179" fontId="0" fillId="0" borderId="10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0" fontId="6" fillId="0" borderId="10" xfId="0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65" zoomScaleNormal="65" zoomScalePageLayoutView="0" workbookViewId="0" topLeftCell="A1">
      <selection activeCell="R42" sqref="R42"/>
    </sheetView>
  </sheetViews>
  <sheetFormatPr defaultColWidth="9.00390625" defaultRowHeight="13.5"/>
  <cols>
    <col min="1" max="1" width="3.00390625" style="0" customWidth="1"/>
    <col min="2" max="2" width="3.50390625" style="0" customWidth="1"/>
    <col min="3" max="3" width="4.00390625" style="0" customWidth="1"/>
    <col min="4" max="4" width="5.00390625" style="37" customWidth="1"/>
    <col min="5" max="5" width="5.375" style="0" customWidth="1"/>
    <col min="6" max="6" width="6.125" style="38" customWidth="1"/>
    <col min="7" max="7" width="6.75390625" style="0" customWidth="1"/>
    <col min="8" max="8" width="6.875" style="0" customWidth="1"/>
    <col min="9" max="9" width="7.50390625" style="42" customWidth="1"/>
    <col min="10" max="10" width="8.75390625" style="42" customWidth="1"/>
    <col min="11" max="11" width="6.125" style="42" customWidth="1"/>
    <col min="12" max="12" width="8.125" style="42" customWidth="1"/>
    <col min="13" max="13" width="8.50390625" style="0" customWidth="1"/>
    <col min="14" max="14" width="6.375" style="0" customWidth="1"/>
    <col min="15" max="15" width="7.75390625" style="42" customWidth="1"/>
    <col min="16" max="16" width="8.50390625" style="0" customWidth="1"/>
  </cols>
  <sheetData>
    <row r="1" spans="1:16" s="1" customFormat="1" ht="13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s="13" customFormat="1" ht="13.5">
      <c r="A2" s="5">
        <v>2</v>
      </c>
      <c r="B2" s="58" t="s">
        <v>16</v>
      </c>
      <c r="C2" s="59"/>
      <c r="D2" s="6">
        <v>100</v>
      </c>
      <c r="E2" s="7" t="s">
        <v>17</v>
      </c>
      <c r="F2" s="53" t="s">
        <v>18</v>
      </c>
      <c r="G2" s="9" t="s">
        <v>19</v>
      </c>
      <c r="H2" s="9" t="s">
        <v>20</v>
      </c>
      <c r="I2" s="10" t="s">
        <v>21</v>
      </c>
      <c r="J2" s="11" t="s">
        <v>22</v>
      </c>
      <c r="K2" s="12" t="s">
        <v>23</v>
      </c>
      <c r="L2" s="54" t="s">
        <v>24</v>
      </c>
      <c r="M2" s="54"/>
      <c r="N2" s="55" t="s">
        <v>25</v>
      </c>
      <c r="O2" s="55"/>
      <c r="P2" s="55"/>
    </row>
    <row r="3" spans="1:16" ht="13.5">
      <c r="A3" s="5">
        <v>3</v>
      </c>
      <c r="B3" s="56" t="s">
        <v>26</v>
      </c>
      <c r="C3" s="57"/>
      <c r="D3" s="14">
        <v>35</v>
      </c>
      <c r="E3" s="15">
        <v>0</v>
      </c>
      <c r="F3" s="53"/>
      <c r="G3" s="16">
        <v>0.7</v>
      </c>
      <c r="H3" s="16">
        <v>0.8</v>
      </c>
      <c r="I3" s="16">
        <v>0.9</v>
      </c>
      <c r="J3" s="17">
        <v>0.5</v>
      </c>
      <c r="K3" s="18">
        <v>0.05</v>
      </c>
      <c r="L3" s="18"/>
      <c r="M3" s="18">
        <f>M25</f>
        <v>94.0759786734509</v>
      </c>
      <c r="N3" s="19"/>
      <c r="O3" s="18"/>
      <c r="P3" s="18">
        <v>0.11987051333447192</v>
      </c>
    </row>
    <row r="4" spans="1:16" s="25" customFormat="1" ht="12">
      <c r="A4" s="5">
        <v>4</v>
      </c>
      <c r="B4" s="9" t="s">
        <v>27</v>
      </c>
      <c r="C4" s="9" t="s">
        <v>28</v>
      </c>
      <c r="D4" s="20" t="s">
        <v>26</v>
      </c>
      <c r="E4" s="9" t="s">
        <v>29</v>
      </c>
      <c r="F4" s="11" t="s">
        <v>30</v>
      </c>
      <c r="G4" s="21" t="s">
        <v>31</v>
      </c>
      <c r="H4" s="21" t="s">
        <v>32</v>
      </c>
      <c r="I4" s="22" t="s">
        <v>33</v>
      </c>
      <c r="J4" s="10" t="s">
        <v>34</v>
      </c>
      <c r="K4" s="23" t="s">
        <v>35</v>
      </c>
      <c r="L4" s="22" t="s">
        <v>36</v>
      </c>
      <c r="M4" s="21" t="s">
        <v>37</v>
      </c>
      <c r="N4" s="24" t="s">
        <v>35</v>
      </c>
      <c r="O4" s="22" t="s">
        <v>36</v>
      </c>
      <c r="P4" s="21" t="s">
        <v>37</v>
      </c>
    </row>
    <row r="5" spans="1:16" s="29" customFormat="1" ht="13.5">
      <c r="A5" s="5">
        <v>5</v>
      </c>
      <c r="B5" s="1" t="s">
        <v>38</v>
      </c>
      <c r="C5" s="1" t="s">
        <v>39</v>
      </c>
      <c r="D5" s="2" t="s">
        <v>40</v>
      </c>
      <c r="E5" s="1" t="s">
        <v>41</v>
      </c>
      <c r="F5" s="3" t="s">
        <v>42</v>
      </c>
      <c r="G5" s="26" t="s">
        <v>43</v>
      </c>
      <c r="H5" s="26" t="s">
        <v>44</v>
      </c>
      <c r="I5" s="27" t="s">
        <v>45</v>
      </c>
      <c r="J5" s="28" t="s">
        <v>46</v>
      </c>
      <c r="K5" s="27" t="s">
        <v>47</v>
      </c>
      <c r="L5" s="27" t="s">
        <v>48</v>
      </c>
      <c r="M5" s="27" t="s">
        <v>49</v>
      </c>
      <c r="N5" s="27" t="s">
        <v>47</v>
      </c>
      <c r="O5" s="27" t="s">
        <v>48</v>
      </c>
      <c r="P5" s="27" t="s">
        <v>49</v>
      </c>
    </row>
    <row r="6" spans="1:16" ht="13.5">
      <c r="A6" s="5">
        <v>6</v>
      </c>
      <c r="B6" s="30">
        <v>-4</v>
      </c>
      <c r="C6" s="30">
        <f>D2*0.15</f>
        <v>15</v>
      </c>
      <c r="D6" s="31"/>
      <c r="E6" s="30"/>
      <c r="F6" s="15"/>
      <c r="G6" s="32"/>
      <c r="H6" s="32"/>
      <c r="I6" s="18">
        <f>-C6</f>
        <v>-15</v>
      </c>
      <c r="J6" s="18">
        <f>I6</f>
        <v>-15</v>
      </c>
      <c r="K6" s="18">
        <f>1/(1+$K$3)^$B6</f>
        <v>1.21550625</v>
      </c>
      <c r="L6" s="18">
        <f aca="true" t="shared" si="0" ref="L6:L25">I6*K6</f>
        <v>-18.23259375</v>
      </c>
      <c r="M6" s="18">
        <f>L6</f>
        <v>-18.23259375</v>
      </c>
      <c r="N6" s="18">
        <f aca="true" t="shared" si="1" ref="N6:N25">1/(1+$P$3)^$B6</f>
        <v>1.5727918084157837</v>
      </c>
      <c r="O6" s="18">
        <f aca="true" t="shared" si="2" ref="O6:O25">I6*N6</f>
        <v>-23.591877126236756</v>
      </c>
      <c r="P6" s="18">
        <f>O6</f>
        <v>-23.591877126236756</v>
      </c>
    </row>
    <row r="7" spans="1:16" ht="13.5">
      <c r="A7" s="5">
        <v>7</v>
      </c>
      <c r="B7" s="30">
        <v>-3</v>
      </c>
      <c r="C7" s="30">
        <f>D2*0.35</f>
        <v>35</v>
      </c>
      <c r="D7" s="31"/>
      <c r="E7" s="30"/>
      <c r="F7" s="15"/>
      <c r="G7" s="32"/>
      <c r="H7" s="32"/>
      <c r="I7" s="18">
        <f>-C7</f>
        <v>-35</v>
      </c>
      <c r="J7" s="18">
        <f>I7+J6</f>
        <v>-50</v>
      </c>
      <c r="K7" s="18">
        <f aca="true" t="shared" si="3" ref="K7:K25">1/(1+$K$3)^B7</f>
        <v>1.1576250000000001</v>
      </c>
      <c r="L7" s="18">
        <f t="shared" si="0"/>
        <v>-40.516875000000006</v>
      </c>
      <c r="M7" s="18">
        <f aca="true" t="shared" si="4" ref="M7:M25">M6+L7</f>
        <v>-58.749468750000005</v>
      </c>
      <c r="N7" s="18">
        <f t="shared" si="1"/>
        <v>1.4044407721145502</v>
      </c>
      <c r="O7" s="18">
        <f t="shared" si="2"/>
        <v>-49.155427024009256</v>
      </c>
      <c r="P7" s="18">
        <f aca="true" t="shared" si="5" ref="P7:P25">O7+P6</f>
        <v>-72.74730415024601</v>
      </c>
    </row>
    <row r="8" spans="1:16" ht="13.5">
      <c r="A8" s="5">
        <v>8</v>
      </c>
      <c r="B8" s="30">
        <v>-2</v>
      </c>
      <c r="C8" s="30">
        <f>D2*0.35</f>
        <v>35</v>
      </c>
      <c r="D8" s="31"/>
      <c r="E8" s="30"/>
      <c r="F8" s="15"/>
      <c r="G8" s="32"/>
      <c r="H8" s="32"/>
      <c r="I8" s="18">
        <f>-C8</f>
        <v>-35</v>
      </c>
      <c r="J8" s="18">
        <f>I8+J7</f>
        <v>-85</v>
      </c>
      <c r="K8" s="18">
        <f t="shared" si="3"/>
        <v>1.1025</v>
      </c>
      <c r="L8" s="18">
        <f t="shared" si="0"/>
        <v>-38.5875</v>
      </c>
      <c r="M8" s="18">
        <f t="shared" si="4"/>
        <v>-97.33696875000001</v>
      </c>
      <c r="N8" s="18">
        <f t="shared" si="1"/>
        <v>1.2541099666360138</v>
      </c>
      <c r="O8" s="18">
        <f t="shared" si="2"/>
        <v>-43.89384883226048</v>
      </c>
      <c r="P8" s="18">
        <f t="shared" si="5"/>
        <v>-116.6411529825065</v>
      </c>
    </row>
    <row r="9" spans="1:16" ht="13.5">
      <c r="A9" s="5">
        <v>9</v>
      </c>
      <c r="B9" s="30">
        <v>-1</v>
      </c>
      <c r="C9" s="30">
        <f>D2*0.15</f>
        <v>15</v>
      </c>
      <c r="D9" s="31"/>
      <c r="E9" s="30"/>
      <c r="F9" s="15"/>
      <c r="G9" s="32"/>
      <c r="H9" s="32"/>
      <c r="I9" s="18">
        <f>-C9</f>
        <v>-15</v>
      </c>
      <c r="J9" s="18">
        <f>I9+J8</f>
        <v>-100</v>
      </c>
      <c r="K9" s="18">
        <f t="shared" si="3"/>
        <v>1.05</v>
      </c>
      <c r="L9" s="18">
        <f t="shared" si="0"/>
        <v>-15.75</v>
      </c>
      <c r="M9" s="18">
        <f t="shared" si="4"/>
        <v>-113.08696875000001</v>
      </c>
      <c r="N9" s="18">
        <f t="shared" si="1"/>
        <v>1.119870513334472</v>
      </c>
      <c r="O9" s="18">
        <f t="shared" si="2"/>
        <v>-16.79805770001708</v>
      </c>
      <c r="P9" s="18">
        <f t="shared" si="5"/>
        <v>-133.43921068252357</v>
      </c>
    </row>
    <row r="10" spans="1:16" ht="13.5">
      <c r="A10" s="5">
        <v>10</v>
      </c>
      <c r="B10" s="30">
        <v>0</v>
      </c>
      <c r="C10" s="30">
        <f>D2*0.1</f>
        <v>10</v>
      </c>
      <c r="D10" s="31"/>
      <c r="E10" s="30"/>
      <c r="F10" s="15"/>
      <c r="G10" s="32"/>
      <c r="H10" s="32"/>
      <c r="I10" s="18">
        <f>-C10</f>
        <v>-10</v>
      </c>
      <c r="J10" s="18">
        <f>J9</f>
        <v>-100</v>
      </c>
      <c r="K10" s="18">
        <f t="shared" si="3"/>
        <v>1</v>
      </c>
      <c r="L10" s="18">
        <f t="shared" si="0"/>
        <v>-10</v>
      </c>
      <c r="M10" s="18">
        <f t="shared" si="4"/>
        <v>-123.08696875000001</v>
      </c>
      <c r="N10" s="18">
        <f t="shared" si="1"/>
        <v>1</v>
      </c>
      <c r="O10" s="18">
        <f t="shared" si="2"/>
        <v>-10</v>
      </c>
      <c r="P10" s="18">
        <f t="shared" si="5"/>
        <v>-143.43921068252357</v>
      </c>
    </row>
    <row r="11" spans="1:16" ht="13.5">
      <c r="A11" s="5">
        <v>11</v>
      </c>
      <c r="B11" s="30">
        <v>1</v>
      </c>
      <c r="C11" s="30"/>
      <c r="D11" s="31">
        <f>D3*G3*(1+$E$3)^(B11-1)</f>
        <v>24.5</v>
      </c>
      <c r="E11" s="30">
        <f aca="true" t="shared" si="6" ref="E11:E18">($C$6+$C$7+$C$8+$C$9)/8</f>
        <v>12.5</v>
      </c>
      <c r="F11" s="15">
        <f aca="true" t="shared" si="7" ref="F11:F25">D11-E11</f>
        <v>12</v>
      </c>
      <c r="G11" s="18">
        <f aca="true" t="shared" si="8" ref="G11:G25">F11*$J$3</f>
        <v>6</v>
      </c>
      <c r="H11" s="18">
        <f aca="true" t="shared" si="9" ref="H11:H25">F11-G11</f>
        <v>6</v>
      </c>
      <c r="I11" s="18">
        <f aca="true" t="shared" si="10" ref="I11:I24">H11+E11</f>
        <v>18.5</v>
      </c>
      <c r="J11" s="18">
        <f aca="true" t="shared" si="11" ref="J11:J25">I11+J10</f>
        <v>-81.5</v>
      </c>
      <c r="K11" s="18">
        <f t="shared" si="3"/>
        <v>0.9523809523809523</v>
      </c>
      <c r="L11" s="18">
        <f t="shared" si="0"/>
        <v>17.619047619047617</v>
      </c>
      <c r="M11" s="18">
        <f t="shared" si="4"/>
        <v>-105.46792113095239</v>
      </c>
      <c r="N11" s="18">
        <f t="shared" si="1"/>
        <v>0.8929603807697808</v>
      </c>
      <c r="O11" s="18">
        <f t="shared" si="2"/>
        <v>16.519767044240943</v>
      </c>
      <c r="P11" s="18">
        <f t="shared" si="5"/>
        <v>-126.91944363828262</v>
      </c>
    </row>
    <row r="12" spans="1:16" ht="13.5">
      <c r="A12" s="5">
        <v>12</v>
      </c>
      <c r="B12" s="30">
        <v>2</v>
      </c>
      <c r="C12" s="30"/>
      <c r="D12" s="31">
        <f>D3*H3*(1+E3)^(B12-1)</f>
        <v>28</v>
      </c>
      <c r="E12" s="30">
        <f t="shared" si="6"/>
        <v>12.5</v>
      </c>
      <c r="F12" s="15">
        <f t="shared" si="7"/>
        <v>15.5</v>
      </c>
      <c r="G12" s="18">
        <f t="shared" si="8"/>
        <v>7.75</v>
      </c>
      <c r="H12" s="18">
        <f t="shared" si="9"/>
        <v>7.75</v>
      </c>
      <c r="I12" s="18">
        <f t="shared" si="10"/>
        <v>20.25</v>
      </c>
      <c r="J12" s="18">
        <f t="shared" si="11"/>
        <v>-61.25</v>
      </c>
      <c r="K12" s="18">
        <f t="shared" si="3"/>
        <v>0.9070294784580498</v>
      </c>
      <c r="L12" s="18">
        <f t="shared" si="0"/>
        <v>18.36734693877551</v>
      </c>
      <c r="M12" s="18">
        <f t="shared" si="4"/>
        <v>-87.10057419217688</v>
      </c>
      <c r="N12" s="18">
        <f t="shared" si="1"/>
        <v>0.7973782416245119</v>
      </c>
      <c r="O12" s="18">
        <f t="shared" si="2"/>
        <v>16.146909392896365</v>
      </c>
      <c r="P12" s="18">
        <f t="shared" si="5"/>
        <v>-110.77253424538625</v>
      </c>
    </row>
    <row r="13" spans="1:16" ht="13.5">
      <c r="A13" s="5">
        <v>13</v>
      </c>
      <c r="B13" s="30">
        <v>3</v>
      </c>
      <c r="C13" s="30"/>
      <c r="D13" s="31">
        <f>D3*I3*(1+E3)^(B13-1)</f>
        <v>31.5</v>
      </c>
      <c r="E13" s="30">
        <f t="shared" si="6"/>
        <v>12.5</v>
      </c>
      <c r="F13" s="15">
        <f t="shared" si="7"/>
        <v>19</v>
      </c>
      <c r="G13" s="18">
        <f t="shared" si="8"/>
        <v>9.5</v>
      </c>
      <c r="H13" s="18">
        <f t="shared" si="9"/>
        <v>9.5</v>
      </c>
      <c r="I13" s="18">
        <f t="shared" si="10"/>
        <v>22</v>
      </c>
      <c r="J13" s="18">
        <f t="shared" si="11"/>
        <v>-39.25</v>
      </c>
      <c r="K13" s="18">
        <f t="shared" si="3"/>
        <v>0.863837598531476</v>
      </c>
      <c r="L13" s="18">
        <f t="shared" si="0"/>
        <v>19.004427167692473</v>
      </c>
      <c r="M13" s="18">
        <f t="shared" si="4"/>
        <v>-68.09614702448441</v>
      </c>
      <c r="N13" s="18">
        <f t="shared" si="1"/>
        <v>0.7120271782585625</v>
      </c>
      <c r="O13" s="18">
        <f t="shared" si="2"/>
        <v>15.664597921688376</v>
      </c>
      <c r="P13" s="18">
        <f t="shared" si="5"/>
        <v>-95.10793632369788</v>
      </c>
    </row>
    <row r="14" spans="1:16" ht="13.5">
      <c r="A14" s="5">
        <v>14</v>
      </c>
      <c r="B14" s="33">
        <v>4</v>
      </c>
      <c r="C14" s="30"/>
      <c r="D14" s="31">
        <f aca="true" t="shared" si="12" ref="D14:D25">$D$3*(1+$E$3)^(B14-1)</f>
        <v>35</v>
      </c>
      <c r="E14" s="30">
        <f t="shared" si="6"/>
        <v>12.5</v>
      </c>
      <c r="F14" s="15">
        <f t="shared" si="7"/>
        <v>22.5</v>
      </c>
      <c r="G14" s="18">
        <f t="shared" si="8"/>
        <v>11.25</v>
      </c>
      <c r="H14" s="18">
        <f t="shared" si="9"/>
        <v>11.25</v>
      </c>
      <c r="I14" s="18">
        <f t="shared" si="10"/>
        <v>23.75</v>
      </c>
      <c r="J14" s="18">
        <f t="shared" si="11"/>
        <v>-15.5</v>
      </c>
      <c r="K14" s="18">
        <f t="shared" si="3"/>
        <v>0.822702474791882</v>
      </c>
      <c r="L14" s="18">
        <f t="shared" si="0"/>
        <v>19.539183776307198</v>
      </c>
      <c r="M14" s="18">
        <f t="shared" si="4"/>
        <v>-48.55696324817721</v>
      </c>
      <c r="N14" s="18">
        <f t="shared" si="1"/>
        <v>0.6358120602161985</v>
      </c>
      <c r="O14" s="18">
        <f t="shared" si="2"/>
        <v>15.100536430134715</v>
      </c>
      <c r="P14" s="18">
        <f t="shared" si="5"/>
        <v>-80.00739989356317</v>
      </c>
    </row>
    <row r="15" spans="1:16" ht="13.5">
      <c r="A15" s="5">
        <v>15</v>
      </c>
      <c r="B15" s="33">
        <v>5</v>
      </c>
      <c r="C15" s="30"/>
      <c r="D15" s="31">
        <f t="shared" si="12"/>
        <v>35</v>
      </c>
      <c r="E15" s="30">
        <f t="shared" si="6"/>
        <v>12.5</v>
      </c>
      <c r="F15" s="15">
        <f t="shared" si="7"/>
        <v>22.5</v>
      </c>
      <c r="G15" s="18">
        <f t="shared" si="8"/>
        <v>11.25</v>
      </c>
      <c r="H15" s="18">
        <f t="shared" si="9"/>
        <v>11.25</v>
      </c>
      <c r="I15" s="18">
        <f t="shared" si="10"/>
        <v>23.75</v>
      </c>
      <c r="J15" s="18">
        <f t="shared" si="11"/>
        <v>8.25</v>
      </c>
      <c r="K15" s="18">
        <f t="shared" si="3"/>
        <v>0.783526166468459</v>
      </c>
      <c r="L15" s="18">
        <f t="shared" si="0"/>
        <v>18.6087464536259</v>
      </c>
      <c r="M15" s="18">
        <f t="shared" si="4"/>
        <v>-29.94821679455131</v>
      </c>
      <c r="N15" s="18">
        <f t="shared" si="1"/>
        <v>0.5677549793886755</v>
      </c>
      <c r="O15" s="18">
        <f t="shared" si="2"/>
        <v>13.484180760481042</v>
      </c>
      <c r="P15" s="18">
        <f t="shared" si="5"/>
        <v>-66.52321913308214</v>
      </c>
    </row>
    <row r="16" spans="1:16" ht="13.5">
      <c r="A16" s="5">
        <v>16</v>
      </c>
      <c r="B16" s="30">
        <v>6</v>
      </c>
      <c r="C16" s="30"/>
      <c r="D16" s="31">
        <f t="shared" si="12"/>
        <v>35</v>
      </c>
      <c r="E16" s="30">
        <f t="shared" si="6"/>
        <v>12.5</v>
      </c>
      <c r="F16" s="15">
        <f t="shared" si="7"/>
        <v>22.5</v>
      </c>
      <c r="G16" s="18">
        <f t="shared" si="8"/>
        <v>11.25</v>
      </c>
      <c r="H16" s="18">
        <f t="shared" si="9"/>
        <v>11.25</v>
      </c>
      <c r="I16" s="18">
        <f t="shared" si="10"/>
        <v>23.75</v>
      </c>
      <c r="J16" s="18">
        <f t="shared" si="11"/>
        <v>32</v>
      </c>
      <c r="K16" s="18">
        <f t="shared" si="3"/>
        <v>0.7462153966366276</v>
      </c>
      <c r="L16" s="18">
        <f t="shared" si="0"/>
        <v>17.722615670119907</v>
      </c>
      <c r="M16" s="18">
        <f t="shared" si="4"/>
        <v>-12.225601124431403</v>
      </c>
      <c r="N16" s="18">
        <f t="shared" si="1"/>
        <v>0.5069827025788507</v>
      </c>
      <c r="O16" s="18">
        <f t="shared" si="2"/>
        <v>12.040839186247704</v>
      </c>
      <c r="P16" s="18">
        <f t="shared" si="5"/>
        <v>-54.482379946834435</v>
      </c>
    </row>
    <row r="17" spans="1:16" ht="13.5">
      <c r="A17" s="5">
        <v>17</v>
      </c>
      <c r="B17" s="30">
        <v>7</v>
      </c>
      <c r="C17" s="30"/>
      <c r="D17" s="31">
        <f t="shared" si="12"/>
        <v>35</v>
      </c>
      <c r="E17" s="30">
        <f t="shared" si="6"/>
        <v>12.5</v>
      </c>
      <c r="F17" s="15">
        <f t="shared" si="7"/>
        <v>22.5</v>
      </c>
      <c r="G17" s="18">
        <f t="shared" si="8"/>
        <v>11.25</v>
      </c>
      <c r="H17" s="18">
        <f t="shared" si="9"/>
        <v>11.25</v>
      </c>
      <c r="I17" s="18">
        <f t="shared" si="10"/>
        <v>23.75</v>
      </c>
      <c r="J17" s="18">
        <f t="shared" si="11"/>
        <v>55.75</v>
      </c>
      <c r="K17" s="18">
        <f t="shared" si="3"/>
        <v>0.7106813301301215</v>
      </c>
      <c r="L17" s="18">
        <f t="shared" si="0"/>
        <v>16.878681590590386</v>
      </c>
      <c r="M17" s="18">
        <f t="shared" si="4"/>
        <v>4.653080466158983</v>
      </c>
      <c r="N17" s="18">
        <f t="shared" si="1"/>
        <v>0.4527154671385031</v>
      </c>
      <c r="O17" s="18">
        <f t="shared" si="2"/>
        <v>10.751992344539449</v>
      </c>
      <c r="P17" s="18">
        <f t="shared" si="5"/>
        <v>-43.73038760229498</v>
      </c>
    </row>
    <row r="18" spans="1:16" ht="13.5">
      <c r="A18" s="5">
        <v>18</v>
      </c>
      <c r="B18" s="30">
        <v>8</v>
      </c>
      <c r="C18" s="30"/>
      <c r="D18" s="31">
        <f t="shared" si="12"/>
        <v>35</v>
      </c>
      <c r="E18" s="30">
        <f t="shared" si="6"/>
        <v>12.5</v>
      </c>
      <c r="F18" s="15">
        <f t="shared" si="7"/>
        <v>22.5</v>
      </c>
      <c r="G18" s="18">
        <f t="shared" si="8"/>
        <v>11.25</v>
      </c>
      <c r="H18" s="18">
        <f t="shared" si="9"/>
        <v>11.25</v>
      </c>
      <c r="I18" s="18">
        <f t="shared" si="10"/>
        <v>23.75</v>
      </c>
      <c r="J18" s="18">
        <f t="shared" si="11"/>
        <v>79.5</v>
      </c>
      <c r="K18" s="18">
        <f t="shared" si="3"/>
        <v>0.6768393620286872</v>
      </c>
      <c r="L18" s="18">
        <f t="shared" si="0"/>
        <v>16.07493484818132</v>
      </c>
      <c r="M18" s="18">
        <f t="shared" si="4"/>
        <v>20.728015314340304</v>
      </c>
      <c r="N18" s="18">
        <f t="shared" si="1"/>
        <v>0.4042569759163668</v>
      </c>
      <c r="O18" s="18">
        <f t="shared" si="2"/>
        <v>9.60110317801371</v>
      </c>
      <c r="P18" s="18">
        <f t="shared" si="5"/>
        <v>-34.12928442428127</v>
      </c>
    </row>
    <row r="19" spans="1:16" ht="13.5">
      <c r="A19" s="5">
        <v>19</v>
      </c>
      <c r="B19" s="30">
        <v>9</v>
      </c>
      <c r="C19" s="30"/>
      <c r="D19" s="31">
        <f t="shared" si="12"/>
        <v>35</v>
      </c>
      <c r="E19" s="30"/>
      <c r="F19" s="15">
        <f t="shared" si="7"/>
        <v>35</v>
      </c>
      <c r="G19" s="18">
        <f t="shared" si="8"/>
        <v>17.5</v>
      </c>
      <c r="H19" s="18">
        <f t="shared" si="9"/>
        <v>17.5</v>
      </c>
      <c r="I19" s="18">
        <f t="shared" si="10"/>
        <v>17.5</v>
      </c>
      <c r="J19" s="18">
        <f t="shared" si="11"/>
        <v>97</v>
      </c>
      <c r="K19" s="18">
        <f t="shared" si="3"/>
        <v>0.6446089162177973</v>
      </c>
      <c r="L19" s="18">
        <f t="shared" si="0"/>
        <v>11.280656033811452</v>
      </c>
      <c r="M19" s="18">
        <f t="shared" si="4"/>
        <v>32.00867134815176</v>
      </c>
      <c r="N19" s="18">
        <f t="shared" si="1"/>
        <v>0.360985463143119</v>
      </c>
      <c r="O19" s="18">
        <f t="shared" si="2"/>
        <v>6.317245605004583</v>
      </c>
      <c r="P19" s="18">
        <f t="shared" si="5"/>
        <v>-27.81203881927669</v>
      </c>
    </row>
    <row r="20" spans="1:16" ht="13.5">
      <c r="A20" s="5">
        <v>20</v>
      </c>
      <c r="B20" s="30">
        <v>10</v>
      </c>
      <c r="C20" s="30"/>
      <c r="D20" s="31">
        <f t="shared" si="12"/>
        <v>35</v>
      </c>
      <c r="E20" s="30"/>
      <c r="F20" s="15">
        <f t="shared" si="7"/>
        <v>35</v>
      </c>
      <c r="G20" s="18">
        <f t="shared" si="8"/>
        <v>17.5</v>
      </c>
      <c r="H20" s="18">
        <f t="shared" si="9"/>
        <v>17.5</v>
      </c>
      <c r="I20" s="18">
        <f t="shared" si="10"/>
        <v>17.5</v>
      </c>
      <c r="J20" s="18">
        <f t="shared" si="11"/>
        <v>114.5</v>
      </c>
      <c r="K20" s="18">
        <f t="shared" si="3"/>
        <v>0.6139132535407593</v>
      </c>
      <c r="L20" s="18">
        <f t="shared" si="0"/>
        <v>10.743481936963288</v>
      </c>
      <c r="M20" s="18">
        <f t="shared" si="4"/>
        <v>42.75215328511504</v>
      </c>
      <c r="N20" s="18">
        <f t="shared" si="1"/>
        <v>0.3223457166206352</v>
      </c>
      <c r="O20" s="18">
        <f t="shared" si="2"/>
        <v>5.641050040861116</v>
      </c>
      <c r="P20" s="18">
        <f t="shared" si="5"/>
        <v>-22.170988778415573</v>
      </c>
    </row>
    <row r="21" spans="1:16" ht="13.5">
      <c r="A21" s="5">
        <v>21</v>
      </c>
      <c r="B21" s="30">
        <v>11</v>
      </c>
      <c r="C21" s="30"/>
      <c r="D21" s="31">
        <f t="shared" si="12"/>
        <v>35</v>
      </c>
      <c r="E21" s="30"/>
      <c r="F21" s="15">
        <f t="shared" si="7"/>
        <v>35</v>
      </c>
      <c r="G21" s="18">
        <f t="shared" si="8"/>
        <v>17.5</v>
      </c>
      <c r="H21" s="18">
        <f t="shared" si="9"/>
        <v>17.5</v>
      </c>
      <c r="I21" s="18">
        <f t="shared" si="10"/>
        <v>17.5</v>
      </c>
      <c r="J21" s="18">
        <f t="shared" si="11"/>
        <v>132</v>
      </c>
      <c r="K21" s="18">
        <f t="shared" si="3"/>
        <v>0.5846792890864374</v>
      </c>
      <c r="L21" s="18">
        <f t="shared" si="0"/>
        <v>10.231887559012655</v>
      </c>
      <c r="M21" s="18">
        <f t="shared" si="4"/>
        <v>52.9840408441277</v>
      </c>
      <c r="N21" s="18">
        <f t="shared" si="1"/>
        <v>0.2878419538530703</v>
      </c>
      <c r="O21" s="18">
        <f t="shared" si="2"/>
        <v>5.0372341924287305</v>
      </c>
      <c r="P21" s="18">
        <f t="shared" si="5"/>
        <v>-17.133754585986843</v>
      </c>
    </row>
    <row r="22" spans="1:16" ht="13.5">
      <c r="A22" s="5">
        <v>22</v>
      </c>
      <c r="B22" s="30">
        <v>12</v>
      </c>
      <c r="C22" s="30"/>
      <c r="D22" s="31">
        <f t="shared" si="12"/>
        <v>35</v>
      </c>
      <c r="E22" s="30"/>
      <c r="F22" s="15">
        <f t="shared" si="7"/>
        <v>35</v>
      </c>
      <c r="G22" s="18">
        <f t="shared" si="8"/>
        <v>17.5</v>
      </c>
      <c r="H22" s="18">
        <f t="shared" si="9"/>
        <v>17.5</v>
      </c>
      <c r="I22" s="18">
        <f t="shared" si="10"/>
        <v>17.5</v>
      </c>
      <c r="J22" s="18">
        <f t="shared" si="11"/>
        <v>149.5</v>
      </c>
      <c r="K22" s="18">
        <f t="shared" si="3"/>
        <v>0.5568374181775595</v>
      </c>
      <c r="L22" s="18">
        <f t="shared" si="0"/>
        <v>9.744654818107291</v>
      </c>
      <c r="M22" s="18">
        <f t="shared" si="4"/>
        <v>62.72869566223499</v>
      </c>
      <c r="N22" s="18">
        <f t="shared" si="1"/>
        <v>0.2570314607141553</v>
      </c>
      <c r="O22" s="18">
        <f t="shared" si="2"/>
        <v>4.498050562497717</v>
      </c>
      <c r="P22" s="18">
        <f t="shared" si="5"/>
        <v>-12.635704023489126</v>
      </c>
    </row>
    <row r="23" spans="1:16" ht="13.5">
      <c r="A23" s="5">
        <v>23</v>
      </c>
      <c r="B23" s="30">
        <v>13</v>
      </c>
      <c r="C23" s="30"/>
      <c r="D23" s="31">
        <f t="shared" si="12"/>
        <v>35</v>
      </c>
      <c r="E23" s="30"/>
      <c r="F23" s="15">
        <f t="shared" si="7"/>
        <v>35</v>
      </c>
      <c r="G23" s="18">
        <f t="shared" si="8"/>
        <v>17.5</v>
      </c>
      <c r="H23" s="18">
        <f t="shared" si="9"/>
        <v>17.5</v>
      </c>
      <c r="I23" s="18">
        <f t="shared" si="10"/>
        <v>17.5</v>
      </c>
      <c r="J23" s="18">
        <f t="shared" si="11"/>
        <v>167</v>
      </c>
      <c r="K23" s="18">
        <f t="shared" si="3"/>
        <v>0.5303213506452946</v>
      </c>
      <c r="L23" s="18">
        <f t="shared" si="0"/>
        <v>9.280623636292656</v>
      </c>
      <c r="M23" s="18">
        <f t="shared" si="4"/>
        <v>72.00931929852764</v>
      </c>
      <c r="N23" s="18">
        <f t="shared" si="1"/>
        <v>0.22951891102912508</v>
      </c>
      <c r="O23" s="18">
        <f t="shared" si="2"/>
        <v>4.016580943009689</v>
      </c>
      <c r="P23" s="18">
        <f t="shared" si="5"/>
        <v>-8.619123080479437</v>
      </c>
    </row>
    <row r="24" spans="1:16" ht="13.5">
      <c r="A24" s="5">
        <v>24</v>
      </c>
      <c r="B24" s="30">
        <v>14</v>
      </c>
      <c r="C24" s="30"/>
      <c r="D24" s="31">
        <f t="shared" si="12"/>
        <v>35</v>
      </c>
      <c r="E24" s="30"/>
      <c r="F24" s="15">
        <f t="shared" si="7"/>
        <v>35</v>
      </c>
      <c r="G24" s="18">
        <f t="shared" si="8"/>
        <v>17.5</v>
      </c>
      <c r="H24" s="18">
        <f t="shared" si="9"/>
        <v>17.5</v>
      </c>
      <c r="I24" s="18">
        <f t="shared" si="10"/>
        <v>17.5</v>
      </c>
      <c r="J24" s="18">
        <f t="shared" si="11"/>
        <v>184.5</v>
      </c>
      <c r="K24" s="18">
        <f t="shared" si="3"/>
        <v>0.5050679529955189</v>
      </c>
      <c r="L24" s="18">
        <f t="shared" si="0"/>
        <v>8.83868917742158</v>
      </c>
      <c r="M24" s="18">
        <f t="shared" si="4"/>
        <v>80.84800847594923</v>
      </c>
      <c r="N24" s="18">
        <f t="shared" si="1"/>
        <v>0.204951294186433</v>
      </c>
      <c r="O24" s="18">
        <f t="shared" si="2"/>
        <v>3.586647648262577</v>
      </c>
      <c r="P24" s="18">
        <f t="shared" si="5"/>
        <v>-5.0324754322168594</v>
      </c>
    </row>
    <row r="25" spans="1:16" ht="13.5">
      <c r="A25" s="5">
        <v>25</v>
      </c>
      <c r="B25" s="30">
        <v>15</v>
      </c>
      <c r="C25" s="34">
        <f>-C10</f>
        <v>-10</v>
      </c>
      <c r="D25" s="31">
        <f t="shared" si="12"/>
        <v>35</v>
      </c>
      <c r="E25" s="30"/>
      <c r="F25" s="15">
        <f t="shared" si="7"/>
        <v>35</v>
      </c>
      <c r="G25" s="18">
        <f t="shared" si="8"/>
        <v>17.5</v>
      </c>
      <c r="H25" s="18">
        <f t="shared" si="9"/>
        <v>17.5</v>
      </c>
      <c r="I25" s="18">
        <f>H25+E25-C25</f>
        <v>27.5</v>
      </c>
      <c r="J25" s="18">
        <f t="shared" si="11"/>
        <v>212</v>
      </c>
      <c r="K25" s="18">
        <f t="shared" si="3"/>
        <v>0.4810170980909702</v>
      </c>
      <c r="L25" s="18">
        <f t="shared" si="0"/>
        <v>13.22797019750168</v>
      </c>
      <c r="M25" s="18">
        <f t="shared" si="4"/>
        <v>94.0759786734509</v>
      </c>
      <c r="N25" s="18">
        <f t="shared" si="1"/>
        <v>0.18301338569597658</v>
      </c>
      <c r="O25" s="18">
        <f t="shared" si="2"/>
        <v>5.032868106639356</v>
      </c>
      <c r="P25" s="18">
        <f t="shared" si="5"/>
        <v>0.00039267442249624196</v>
      </c>
    </row>
    <row r="26" spans="1:11" ht="13.5">
      <c r="A26" s="5">
        <v>26</v>
      </c>
      <c r="B26" s="35"/>
      <c r="C26" s="36"/>
      <c r="G26" s="39"/>
      <c r="H26" s="40"/>
      <c r="I26" s="41" t="s">
        <v>50</v>
      </c>
      <c r="J26" s="15">
        <f>B14+(-J14)/(J15-J14)</f>
        <v>4.652631578947369</v>
      </c>
      <c r="K26" s="15">
        <f>SUM(C6:C9)/((D3-E11)*(1-J3)+E11)</f>
        <v>4.2105263157894735</v>
      </c>
    </row>
    <row r="27" spans="1:14" ht="24">
      <c r="A27" s="5">
        <v>27</v>
      </c>
      <c r="E27" s="43" t="s">
        <v>51</v>
      </c>
      <c r="F27" s="44" t="s">
        <v>52</v>
      </c>
      <c r="G27" s="8" t="s">
        <v>26</v>
      </c>
      <c r="H27" s="45" t="s">
        <v>53</v>
      </c>
      <c r="I27" s="45" t="s">
        <v>54</v>
      </c>
      <c r="J27" s="45" t="s">
        <v>55</v>
      </c>
      <c r="K27" s="45" t="s">
        <v>56</v>
      </c>
      <c r="L27" s="46" t="s">
        <v>57</v>
      </c>
      <c r="M27" s="47" t="s">
        <v>58</v>
      </c>
      <c r="N27" s="48" t="s">
        <v>59</v>
      </c>
    </row>
    <row r="28" spans="1:14" ht="13.5">
      <c r="A28" s="5">
        <v>28</v>
      </c>
      <c r="E28" s="1">
        <v>4</v>
      </c>
      <c r="F28" s="34">
        <f>D2</f>
        <v>100</v>
      </c>
      <c r="G28" s="31">
        <f>D3</f>
        <v>35</v>
      </c>
      <c r="H28" s="15">
        <f>K3</f>
        <v>0.05</v>
      </c>
      <c r="I28" s="16">
        <f>G3</f>
        <v>0.7</v>
      </c>
      <c r="J28" s="49">
        <f>E3</f>
        <v>0</v>
      </c>
      <c r="K28" s="50">
        <f>K26</f>
        <v>4.2105263157894735</v>
      </c>
      <c r="L28" s="31">
        <f>J26</f>
        <v>4.652631578947369</v>
      </c>
      <c r="M28" s="31">
        <f>M3</f>
        <v>94.0759786734509</v>
      </c>
      <c r="N28" s="51">
        <f>P3</f>
        <v>0.11987051333447192</v>
      </c>
    </row>
    <row r="29" spans="6:14" ht="13.5">
      <c r="F29" s="52"/>
      <c r="G29" s="37"/>
      <c r="H29" s="38"/>
      <c r="I29" s="38"/>
      <c r="J29" s="38"/>
      <c r="N29" s="42"/>
    </row>
  </sheetData>
  <sheetProtection/>
  <mergeCells count="5">
    <mergeCell ref="F2:F3"/>
    <mergeCell ref="L2:M2"/>
    <mergeCell ref="N2:P2"/>
    <mergeCell ref="B3:C3"/>
    <mergeCell ref="B2:C2"/>
  </mergeCells>
  <printOptions/>
  <pageMargins left="0.787" right="0.787" top="0.984" bottom="0.984" header="0.512" footer="0.512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Formulas="1" zoomScale="65" zoomScaleNormal="65" zoomScalePageLayoutView="0" workbookViewId="0" topLeftCell="G1">
      <selection activeCell="J57" sqref="J57"/>
    </sheetView>
  </sheetViews>
  <sheetFormatPr defaultColWidth="9.00390625" defaultRowHeight="13.5"/>
  <cols>
    <col min="1" max="1" width="1.75390625" style="0" customWidth="1"/>
    <col min="2" max="2" width="3.50390625" style="0" customWidth="1"/>
    <col min="3" max="3" width="4.00390625" style="0" customWidth="1"/>
    <col min="4" max="4" width="11.25390625" style="37" customWidth="1"/>
    <col min="5" max="5" width="13.125" style="0" customWidth="1"/>
    <col min="6" max="6" width="4.875" style="38" customWidth="1"/>
    <col min="7" max="7" width="5.375" style="0" customWidth="1"/>
    <col min="8" max="8" width="5.25390625" style="0" customWidth="1"/>
    <col min="9" max="9" width="7.50390625" style="42" customWidth="1"/>
    <col min="10" max="10" width="10.625" style="42" customWidth="1"/>
    <col min="11" max="11" width="16.25390625" style="42" customWidth="1"/>
    <col min="12" max="12" width="5.125" style="42" customWidth="1"/>
    <col min="13" max="13" width="5.625" style="0" customWidth="1"/>
    <col min="14" max="14" width="9.00390625" style="0" customWidth="1"/>
    <col min="15" max="15" width="5.25390625" style="42" customWidth="1"/>
    <col min="16" max="16" width="5.25390625" style="0" customWidth="1"/>
  </cols>
  <sheetData>
    <row r="1" spans="1:16" s="1" customFormat="1" ht="13.5">
      <c r="A1" s="1" t="s">
        <v>60</v>
      </c>
      <c r="B1" s="1" t="s">
        <v>61</v>
      </c>
      <c r="C1" s="1" t="s">
        <v>62</v>
      </c>
      <c r="D1" s="2" t="s">
        <v>63</v>
      </c>
      <c r="E1" s="1" t="s">
        <v>64</v>
      </c>
      <c r="F1" s="3" t="s">
        <v>65</v>
      </c>
      <c r="G1" s="1" t="s">
        <v>66</v>
      </c>
      <c r="H1" s="1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</row>
    <row r="2" spans="1:16" s="13" customFormat="1" ht="13.5">
      <c r="A2" s="5">
        <v>2</v>
      </c>
      <c r="B2" s="58" t="s">
        <v>16</v>
      </c>
      <c r="C2" s="59"/>
      <c r="D2" s="6">
        <v>100</v>
      </c>
      <c r="E2" s="7" t="s">
        <v>17</v>
      </c>
      <c r="F2" s="53" t="s">
        <v>18</v>
      </c>
      <c r="G2" s="9" t="s">
        <v>19</v>
      </c>
      <c r="H2" s="9" t="s">
        <v>20</v>
      </c>
      <c r="I2" s="10" t="s">
        <v>21</v>
      </c>
      <c r="J2" s="11" t="s">
        <v>22</v>
      </c>
      <c r="K2" s="12" t="s">
        <v>23</v>
      </c>
      <c r="L2" s="54" t="s">
        <v>24</v>
      </c>
      <c r="M2" s="54"/>
      <c r="N2" s="55" t="s">
        <v>25</v>
      </c>
      <c r="O2" s="55"/>
      <c r="P2" s="55"/>
    </row>
    <row r="3" spans="1:16" ht="13.5">
      <c r="A3" s="5">
        <v>3</v>
      </c>
      <c r="B3" s="56" t="s">
        <v>26</v>
      </c>
      <c r="C3" s="57"/>
      <c r="D3" s="14">
        <v>35</v>
      </c>
      <c r="E3" s="15">
        <v>0</v>
      </c>
      <c r="F3" s="53"/>
      <c r="G3" s="16">
        <v>0.7</v>
      </c>
      <c r="H3" s="16">
        <v>0.8</v>
      </c>
      <c r="I3" s="16">
        <v>0.9</v>
      </c>
      <c r="J3" s="17">
        <v>0.5</v>
      </c>
      <c r="K3" s="18">
        <v>0.05</v>
      </c>
      <c r="L3" s="18"/>
      <c r="M3" s="18">
        <f>M25</f>
        <v>94.0759786734509</v>
      </c>
      <c r="N3" s="19"/>
      <c r="O3" s="18"/>
      <c r="P3" s="18">
        <v>0.11987051333447192</v>
      </c>
    </row>
    <row r="4" spans="1:16" s="25" customFormat="1" ht="12">
      <c r="A4" s="5">
        <v>4</v>
      </c>
      <c r="B4" s="9" t="s">
        <v>27</v>
      </c>
      <c r="C4" s="9" t="s">
        <v>28</v>
      </c>
      <c r="D4" s="20" t="s">
        <v>26</v>
      </c>
      <c r="E4" s="9" t="s">
        <v>29</v>
      </c>
      <c r="F4" s="11" t="s">
        <v>30</v>
      </c>
      <c r="G4" s="21" t="s">
        <v>31</v>
      </c>
      <c r="H4" s="21" t="s">
        <v>32</v>
      </c>
      <c r="I4" s="22" t="s">
        <v>33</v>
      </c>
      <c r="J4" s="10" t="s">
        <v>34</v>
      </c>
      <c r="K4" s="23" t="s">
        <v>35</v>
      </c>
      <c r="L4" s="22" t="s">
        <v>36</v>
      </c>
      <c r="M4" s="21" t="s">
        <v>37</v>
      </c>
      <c r="N4" s="24" t="s">
        <v>35</v>
      </c>
      <c r="O4" s="22" t="s">
        <v>36</v>
      </c>
      <c r="P4" s="21" t="s">
        <v>37</v>
      </c>
    </row>
    <row r="5" spans="1:16" s="29" customFormat="1" ht="13.5">
      <c r="A5" s="5">
        <v>5</v>
      </c>
      <c r="B5" s="1" t="s">
        <v>38</v>
      </c>
      <c r="C5" s="1" t="s">
        <v>39</v>
      </c>
      <c r="D5" s="2" t="s">
        <v>40</v>
      </c>
      <c r="E5" s="1" t="s">
        <v>41</v>
      </c>
      <c r="F5" s="3" t="s">
        <v>42</v>
      </c>
      <c r="G5" s="26" t="s">
        <v>43</v>
      </c>
      <c r="H5" s="26" t="s">
        <v>44</v>
      </c>
      <c r="I5" s="27" t="s">
        <v>45</v>
      </c>
      <c r="J5" s="28" t="s">
        <v>46</v>
      </c>
      <c r="K5" s="27" t="s">
        <v>47</v>
      </c>
      <c r="L5" s="27" t="s">
        <v>48</v>
      </c>
      <c r="M5" s="27" t="s">
        <v>49</v>
      </c>
      <c r="N5" s="27" t="s">
        <v>47</v>
      </c>
      <c r="O5" s="27" t="s">
        <v>48</v>
      </c>
      <c r="P5" s="27" t="s">
        <v>49</v>
      </c>
    </row>
    <row r="6" spans="1:16" ht="13.5">
      <c r="A6" s="5">
        <v>6</v>
      </c>
      <c r="B6" s="30">
        <v>-4</v>
      </c>
      <c r="C6" s="30">
        <f>D2*0.15</f>
        <v>15</v>
      </c>
      <c r="D6" s="31"/>
      <c r="E6" s="30"/>
      <c r="F6" s="15"/>
      <c r="G6" s="32"/>
      <c r="H6" s="32"/>
      <c r="I6" s="18">
        <f>-C6</f>
        <v>-15</v>
      </c>
      <c r="J6" s="18">
        <f>I6</f>
        <v>-15</v>
      </c>
      <c r="K6" s="18">
        <f>1/(1+$K$3)^$B6</f>
        <v>1.21550625</v>
      </c>
      <c r="L6" s="18">
        <f aca="true" t="shared" si="0" ref="L6:L25">I6*K6</f>
        <v>-18.23259375</v>
      </c>
      <c r="M6" s="18">
        <f>L6</f>
        <v>-18.23259375</v>
      </c>
      <c r="N6" s="18">
        <f aca="true" t="shared" si="1" ref="N6:N25">1/(1+$P$3)^$B6</f>
        <v>1.5727918084157837</v>
      </c>
      <c r="O6" s="18">
        <f aca="true" t="shared" si="2" ref="O6:O25">I6*N6</f>
        <v>-23.591877126236756</v>
      </c>
      <c r="P6" s="18">
        <f>O6</f>
        <v>-23.591877126236756</v>
      </c>
    </row>
    <row r="7" spans="1:16" ht="13.5">
      <c r="A7" s="5">
        <v>7</v>
      </c>
      <c r="B7" s="30">
        <v>-3</v>
      </c>
      <c r="C7" s="30">
        <f>D2*0.35</f>
        <v>35</v>
      </c>
      <c r="D7" s="31"/>
      <c r="E7" s="30"/>
      <c r="F7" s="15"/>
      <c r="G7" s="32"/>
      <c r="H7" s="32"/>
      <c r="I7" s="18">
        <f>-C7</f>
        <v>-35</v>
      </c>
      <c r="J7" s="18">
        <f>I7+J6</f>
        <v>-50</v>
      </c>
      <c r="K7" s="18">
        <f aca="true" t="shared" si="3" ref="K7:K25">1/(1+$K$3)^B7</f>
        <v>1.1576250000000001</v>
      </c>
      <c r="L7" s="18">
        <f t="shared" si="0"/>
        <v>-40.516875000000006</v>
      </c>
      <c r="M7" s="18">
        <f aca="true" t="shared" si="4" ref="M7:M25">M6+L7</f>
        <v>-58.749468750000005</v>
      </c>
      <c r="N7" s="18">
        <f t="shared" si="1"/>
        <v>1.4044407721145502</v>
      </c>
      <c r="O7" s="18">
        <f t="shared" si="2"/>
        <v>-49.155427024009256</v>
      </c>
      <c r="P7" s="18">
        <f aca="true" t="shared" si="5" ref="P7:P25">O7+P6</f>
        <v>-72.74730415024601</v>
      </c>
    </row>
    <row r="8" spans="1:16" ht="13.5">
      <c r="A8" s="5">
        <v>8</v>
      </c>
      <c r="B8" s="30">
        <v>-2</v>
      </c>
      <c r="C8" s="30">
        <f>D2*0.35</f>
        <v>35</v>
      </c>
      <c r="D8" s="31"/>
      <c r="E8" s="30"/>
      <c r="F8" s="15"/>
      <c r="G8" s="32"/>
      <c r="H8" s="32"/>
      <c r="I8" s="18">
        <f>-C8</f>
        <v>-35</v>
      </c>
      <c r="J8" s="18">
        <f>I8+J7</f>
        <v>-85</v>
      </c>
      <c r="K8" s="18">
        <f t="shared" si="3"/>
        <v>1.1025</v>
      </c>
      <c r="L8" s="18">
        <f t="shared" si="0"/>
        <v>-38.5875</v>
      </c>
      <c r="M8" s="18">
        <f t="shared" si="4"/>
        <v>-97.33696875000001</v>
      </c>
      <c r="N8" s="18">
        <f t="shared" si="1"/>
        <v>1.2541099666360138</v>
      </c>
      <c r="O8" s="18">
        <f t="shared" si="2"/>
        <v>-43.89384883226048</v>
      </c>
      <c r="P8" s="18">
        <f t="shared" si="5"/>
        <v>-116.6411529825065</v>
      </c>
    </row>
    <row r="9" spans="1:16" ht="13.5">
      <c r="A9" s="5">
        <v>9</v>
      </c>
      <c r="B9" s="30">
        <v>-1</v>
      </c>
      <c r="C9" s="30">
        <f>D2*0.15</f>
        <v>15</v>
      </c>
      <c r="D9" s="31"/>
      <c r="E9" s="30"/>
      <c r="F9" s="15"/>
      <c r="G9" s="32"/>
      <c r="H9" s="32"/>
      <c r="I9" s="18">
        <f>-C9</f>
        <v>-15</v>
      </c>
      <c r="J9" s="18">
        <f>I9+J8</f>
        <v>-100</v>
      </c>
      <c r="K9" s="18">
        <f t="shared" si="3"/>
        <v>1.05</v>
      </c>
      <c r="L9" s="18">
        <f t="shared" si="0"/>
        <v>-15.75</v>
      </c>
      <c r="M9" s="18">
        <f t="shared" si="4"/>
        <v>-113.08696875000001</v>
      </c>
      <c r="N9" s="18">
        <f t="shared" si="1"/>
        <v>1.119870513334472</v>
      </c>
      <c r="O9" s="18">
        <f t="shared" si="2"/>
        <v>-16.79805770001708</v>
      </c>
      <c r="P9" s="18">
        <f t="shared" si="5"/>
        <v>-133.43921068252357</v>
      </c>
    </row>
    <row r="10" spans="1:16" ht="13.5">
      <c r="A10" s="5">
        <v>10</v>
      </c>
      <c r="B10" s="30">
        <v>0</v>
      </c>
      <c r="C10" s="30">
        <f>D2*0.1</f>
        <v>10</v>
      </c>
      <c r="D10" s="31"/>
      <c r="E10" s="30"/>
      <c r="F10" s="15"/>
      <c r="G10" s="32"/>
      <c r="H10" s="32"/>
      <c r="I10" s="18">
        <f>-C10</f>
        <v>-10</v>
      </c>
      <c r="J10" s="18">
        <f>J9</f>
        <v>-100</v>
      </c>
      <c r="K10" s="18">
        <f t="shared" si="3"/>
        <v>1</v>
      </c>
      <c r="L10" s="18">
        <f t="shared" si="0"/>
        <v>-10</v>
      </c>
      <c r="M10" s="18">
        <f t="shared" si="4"/>
        <v>-123.08696875000001</v>
      </c>
      <c r="N10" s="18">
        <f t="shared" si="1"/>
        <v>1</v>
      </c>
      <c r="O10" s="18">
        <f t="shared" si="2"/>
        <v>-10</v>
      </c>
      <c r="P10" s="18">
        <f t="shared" si="5"/>
        <v>-143.43921068252357</v>
      </c>
    </row>
    <row r="11" spans="1:16" ht="13.5">
      <c r="A11" s="5">
        <v>11</v>
      </c>
      <c r="B11" s="30">
        <v>1</v>
      </c>
      <c r="C11" s="30"/>
      <c r="D11" s="31">
        <f>D3*G3*(1+$E$3)^(B11-1)</f>
        <v>24.5</v>
      </c>
      <c r="E11" s="30">
        <f aca="true" t="shared" si="6" ref="E11:E18">($C$6+$C$7+$C$8+$C$9)/8</f>
        <v>12.5</v>
      </c>
      <c r="F11" s="15">
        <f aca="true" t="shared" si="7" ref="F11:F25">D11-E11</f>
        <v>12</v>
      </c>
      <c r="G11" s="18">
        <f aca="true" t="shared" si="8" ref="G11:G25">F11*$J$3</f>
        <v>6</v>
      </c>
      <c r="H11" s="18">
        <f aca="true" t="shared" si="9" ref="H11:H25">F11-G11</f>
        <v>6</v>
      </c>
      <c r="I11" s="18">
        <f aca="true" t="shared" si="10" ref="I11:I24">H11+E11</f>
        <v>18.5</v>
      </c>
      <c r="J11" s="18">
        <f aca="true" t="shared" si="11" ref="J11:J25">I11+J10</f>
        <v>-81.5</v>
      </c>
      <c r="K11" s="18">
        <f t="shared" si="3"/>
        <v>0.9523809523809523</v>
      </c>
      <c r="L11" s="18">
        <f t="shared" si="0"/>
        <v>17.619047619047617</v>
      </c>
      <c r="M11" s="18">
        <f t="shared" si="4"/>
        <v>-105.46792113095239</v>
      </c>
      <c r="N11" s="18">
        <f t="shared" si="1"/>
        <v>0.8929603807697808</v>
      </c>
      <c r="O11" s="18">
        <f t="shared" si="2"/>
        <v>16.519767044240943</v>
      </c>
      <c r="P11" s="18">
        <f t="shared" si="5"/>
        <v>-126.91944363828262</v>
      </c>
    </row>
    <row r="12" spans="1:16" ht="13.5">
      <c r="A12" s="5">
        <v>12</v>
      </c>
      <c r="B12" s="30">
        <v>2</v>
      </c>
      <c r="C12" s="30"/>
      <c r="D12" s="31">
        <f>D3*H3*(1+E3)^(B12-1)</f>
        <v>28</v>
      </c>
      <c r="E12" s="30">
        <f t="shared" si="6"/>
        <v>12.5</v>
      </c>
      <c r="F12" s="15">
        <f t="shared" si="7"/>
        <v>15.5</v>
      </c>
      <c r="G12" s="18">
        <f t="shared" si="8"/>
        <v>7.75</v>
      </c>
      <c r="H12" s="18">
        <f t="shared" si="9"/>
        <v>7.75</v>
      </c>
      <c r="I12" s="18">
        <f t="shared" si="10"/>
        <v>20.25</v>
      </c>
      <c r="J12" s="18">
        <f t="shared" si="11"/>
        <v>-61.25</v>
      </c>
      <c r="K12" s="18">
        <f t="shared" si="3"/>
        <v>0.9070294784580498</v>
      </c>
      <c r="L12" s="18">
        <f t="shared" si="0"/>
        <v>18.36734693877551</v>
      </c>
      <c r="M12" s="18">
        <f t="shared" si="4"/>
        <v>-87.10057419217688</v>
      </c>
      <c r="N12" s="18">
        <f t="shared" si="1"/>
        <v>0.7973782416245119</v>
      </c>
      <c r="O12" s="18">
        <f t="shared" si="2"/>
        <v>16.146909392896365</v>
      </c>
      <c r="P12" s="18">
        <f t="shared" si="5"/>
        <v>-110.77253424538625</v>
      </c>
    </row>
    <row r="13" spans="1:16" ht="13.5">
      <c r="A13" s="5">
        <v>13</v>
      </c>
      <c r="B13" s="30">
        <v>3</v>
      </c>
      <c r="C13" s="30"/>
      <c r="D13" s="31">
        <f>D3*I3*(1+E3)^(B13-1)</f>
        <v>31.5</v>
      </c>
      <c r="E13" s="30">
        <f t="shared" si="6"/>
        <v>12.5</v>
      </c>
      <c r="F13" s="15">
        <f t="shared" si="7"/>
        <v>19</v>
      </c>
      <c r="G13" s="18">
        <f t="shared" si="8"/>
        <v>9.5</v>
      </c>
      <c r="H13" s="18">
        <f t="shared" si="9"/>
        <v>9.5</v>
      </c>
      <c r="I13" s="18">
        <f t="shared" si="10"/>
        <v>22</v>
      </c>
      <c r="J13" s="18">
        <f t="shared" si="11"/>
        <v>-39.25</v>
      </c>
      <c r="K13" s="18">
        <f t="shared" si="3"/>
        <v>0.863837598531476</v>
      </c>
      <c r="L13" s="18">
        <f t="shared" si="0"/>
        <v>19.004427167692473</v>
      </c>
      <c r="M13" s="18">
        <f t="shared" si="4"/>
        <v>-68.09614702448441</v>
      </c>
      <c r="N13" s="18">
        <f t="shared" si="1"/>
        <v>0.7120271782585625</v>
      </c>
      <c r="O13" s="18">
        <f t="shared" si="2"/>
        <v>15.664597921688376</v>
      </c>
      <c r="P13" s="18">
        <f t="shared" si="5"/>
        <v>-95.10793632369788</v>
      </c>
    </row>
    <row r="14" spans="1:16" ht="13.5">
      <c r="A14" s="5">
        <v>14</v>
      </c>
      <c r="B14" s="33">
        <v>4</v>
      </c>
      <c r="C14" s="30"/>
      <c r="D14" s="31">
        <f aca="true" t="shared" si="12" ref="D14:D25">$D$3*(1+$E$3)^(B14-1)</f>
        <v>35</v>
      </c>
      <c r="E14" s="30">
        <f t="shared" si="6"/>
        <v>12.5</v>
      </c>
      <c r="F14" s="15">
        <f t="shared" si="7"/>
        <v>22.5</v>
      </c>
      <c r="G14" s="18">
        <f t="shared" si="8"/>
        <v>11.25</v>
      </c>
      <c r="H14" s="18">
        <f t="shared" si="9"/>
        <v>11.25</v>
      </c>
      <c r="I14" s="18">
        <f t="shared" si="10"/>
        <v>23.75</v>
      </c>
      <c r="J14" s="18">
        <f t="shared" si="11"/>
        <v>-15.5</v>
      </c>
      <c r="K14" s="18">
        <f t="shared" si="3"/>
        <v>0.822702474791882</v>
      </c>
      <c r="L14" s="18">
        <f t="shared" si="0"/>
        <v>19.539183776307198</v>
      </c>
      <c r="M14" s="18">
        <f t="shared" si="4"/>
        <v>-48.55696324817721</v>
      </c>
      <c r="N14" s="18">
        <f t="shared" si="1"/>
        <v>0.6358120602161985</v>
      </c>
      <c r="O14" s="18">
        <f t="shared" si="2"/>
        <v>15.100536430134715</v>
      </c>
      <c r="P14" s="18">
        <f t="shared" si="5"/>
        <v>-80.00739989356317</v>
      </c>
    </row>
    <row r="15" spans="1:16" ht="13.5">
      <c r="A15" s="5">
        <v>15</v>
      </c>
      <c r="B15" s="33">
        <v>5</v>
      </c>
      <c r="C15" s="30"/>
      <c r="D15" s="31">
        <f t="shared" si="12"/>
        <v>35</v>
      </c>
      <c r="E15" s="30">
        <f t="shared" si="6"/>
        <v>12.5</v>
      </c>
      <c r="F15" s="15">
        <f t="shared" si="7"/>
        <v>22.5</v>
      </c>
      <c r="G15" s="18">
        <f t="shared" si="8"/>
        <v>11.25</v>
      </c>
      <c r="H15" s="18">
        <f t="shared" si="9"/>
        <v>11.25</v>
      </c>
      <c r="I15" s="18">
        <f t="shared" si="10"/>
        <v>23.75</v>
      </c>
      <c r="J15" s="18">
        <f t="shared" si="11"/>
        <v>8.25</v>
      </c>
      <c r="K15" s="18">
        <f t="shared" si="3"/>
        <v>0.783526166468459</v>
      </c>
      <c r="L15" s="18">
        <f t="shared" si="0"/>
        <v>18.6087464536259</v>
      </c>
      <c r="M15" s="18">
        <f t="shared" si="4"/>
        <v>-29.94821679455131</v>
      </c>
      <c r="N15" s="18">
        <f t="shared" si="1"/>
        <v>0.5677549793886755</v>
      </c>
      <c r="O15" s="18">
        <f t="shared" si="2"/>
        <v>13.484180760481042</v>
      </c>
      <c r="P15" s="18">
        <f t="shared" si="5"/>
        <v>-66.52321913308214</v>
      </c>
    </row>
    <row r="16" spans="1:16" ht="13.5">
      <c r="A16" s="5">
        <v>16</v>
      </c>
      <c r="B16" s="30">
        <v>6</v>
      </c>
      <c r="C16" s="30"/>
      <c r="D16" s="31">
        <f t="shared" si="12"/>
        <v>35</v>
      </c>
      <c r="E16" s="30">
        <f t="shared" si="6"/>
        <v>12.5</v>
      </c>
      <c r="F16" s="15">
        <f t="shared" si="7"/>
        <v>22.5</v>
      </c>
      <c r="G16" s="18">
        <f t="shared" si="8"/>
        <v>11.25</v>
      </c>
      <c r="H16" s="18">
        <f t="shared" si="9"/>
        <v>11.25</v>
      </c>
      <c r="I16" s="18">
        <f t="shared" si="10"/>
        <v>23.75</v>
      </c>
      <c r="J16" s="18">
        <f t="shared" si="11"/>
        <v>32</v>
      </c>
      <c r="K16" s="18">
        <f t="shared" si="3"/>
        <v>0.7462153966366276</v>
      </c>
      <c r="L16" s="18">
        <f t="shared" si="0"/>
        <v>17.722615670119907</v>
      </c>
      <c r="M16" s="18">
        <f t="shared" si="4"/>
        <v>-12.225601124431403</v>
      </c>
      <c r="N16" s="18">
        <f t="shared" si="1"/>
        <v>0.5069827025788507</v>
      </c>
      <c r="O16" s="18">
        <f t="shared" si="2"/>
        <v>12.040839186247704</v>
      </c>
      <c r="P16" s="18">
        <f t="shared" si="5"/>
        <v>-54.482379946834435</v>
      </c>
    </row>
    <row r="17" spans="1:16" ht="13.5">
      <c r="A17" s="5">
        <v>17</v>
      </c>
      <c r="B17" s="30">
        <v>7</v>
      </c>
      <c r="C17" s="30"/>
      <c r="D17" s="31">
        <f t="shared" si="12"/>
        <v>35</v>
      </c>
      <c r="E17" s="30">
        <f t="shared" si="6"/>
        <v>12.5</v>
      </c>
      <c r="F17" s="15">
        <f t="shared" si="7"/>
        <v>22.5</v>
      </c>
      <c r="G17" s="18">
        <f t="shared" si="8"/>
        <v>11.25</v>
      </c>
      <c r="H17" s="18">
        <f t="shared" si="9"/>
        <v>11.25</v>
      </c>
      <c r="I17" s="18">
        <f t="shared" si="10"/>
        <v>23.75</v>
      </c>
      <c r="J17" s="18">
        <f t="shared" si="11"/>
        <v>55.75</v>
      </c>
      <c r="K17" s="18">
        <f t="shared" si="3"/>
        <v>0.7106813301301215</v>
      </c>
      <c r="L17" s="18">
        <f t="shared" si="0"/>
        <v>16.878681590590386</v>
      </c>
      <c r="M17" s="18">
        <f t="shared" si="4"/>
        <v>4.653080466158983</v>
      </c>
      <c r="N17" s="18">
        <f t="shared" si="1"/>
        <v>0.4527154671385031</v>
      </c>
      <c r="O17" s="18">
        <f t="shared" si="2"/>
        <v>10.751992344539449</v>
      </c>
      <c r="P17" s="18">
        <f t="shared" si="5"/>
        <v>-43.73038760229498</v>
      </c>
    </row>
    <row r="18" spans="1:16" ht="13.5">
      <c r="A18" s="5">
        <v>18</v>
      </c>
      <c r="B18" s="30">
        <v>8</v>
      </c>
      <c r="C18" s="30"/>
      <c r="D18" s="31">
        <f t="shared" si="12"/>
        <v>35</v>
      </c>
      <c r="E18" s="30">
        <f t="shared" si="6"/>
        <v>12.5</v>
      </c>
      <c r="F18" s="15">
        <f t="shared" si="7"/>
        <v>22.5</v>
      </c>
      <c r="G18" s="18">
        <f t="shared" si="8"/>
        <v>11.25</v>
      </c>
      <c r="H18" s="18">
        <f t="shared" si="9"/>
        <v>11.25</v>
      </c>
      <c r="I18" s="18">
        <f t="shared" si="10"/>
        <v>23.75</v>
      </c>
      <c r="J18" s="18">
        <f t="shared" si="11"/>
        <v>79.5</v>
      </c>
      <c r="K18" s="18">
        <f t="shared" si="3"/>
        <v>0.6768393620286872</v>
      </c>
      <c r="L18" s="18">
        <f t="shared" si="0"/>
        <v>16.07493484818132</v>
      </c>
      <c r="M18" s="18">
        <f t="shared" si="4"/>
        <v>20.728015314340304</v>
      </c>
      <c r="N18" s="18">
        <f t="shared" si="1"/>
        <v>0.4042569759163668</v>
      </c>
      <c r="O18" s="18">
        <f t="shared" si="2"/>
        <v>9.60110317801371</v>
      </c>
      <c r="P18" s="18">
        <f t="shared" si="5"/>
        <v>-34.12928442428127</v>
      </c>
    </row>
    <row r="19" spans="1:16" ht="13.5">
      <c r="A19" s="5">
        <v>19</v>
      </c>
      <c r="B19" s="30">
        <v>9</v>
      </c>
      <c r="C19" s="30"/>
      <c r="D19" s="31">
        <f t="shared" si="12"/>
        <v>35</v>
      </c>
      <c r="E19" s="30"/>
      <c r="F19" s="15">
        <f t="shared" si="7"/>
        <v>35</v>
      </c>
      <c r="G19" s="18">
        <f t="shared" si="8"/>
        <v>17.5</v>
      </c>
      <c r="H19" s="18">
        <f t="shared" si="9"/>
        <v>17.5</v>
      </c>
      <c r="I19" s="18">
        <f t="shared" si="10"/>
        <v>17.5</v>
      </c>
      <c r="J19" s="18">
        <f t="shared" si="11"/>
        <v>97</v>
      </c>
      <c r="K19" s="18">
        <f t="shared" si="3"/>
        <v>0.6446089162177973</v>
      </c>
      <c r="L19" s="18">
        <f t="shared" si="0"/>
        <v>11.280656033811452</v>
      </c>
      <c r="M19" s="18">
        <f t="shared" si="4"/>
        <v>32.00867134815176</v>
      </c>
      <c r="N19" s="18">
        <f t="shared" si="1"/>
        <v>0.360985463143119</v>
      </c>
      <c r="O19" s="18">
        <f t="shared" si="2"/>
        <v>6.317245605004583</v>
      </c>
      <c r="P19" s="18">
        <f t="shared" si="5"/>
        <v>-27.81203881927669</v>
      </c>
    </row>
    <row r="20" spans="1:16" ht="13.5">
      <c r="A20" s="5">
        <v>20</v>
      </c>
      <c r="B20" s="30">
        <v>10</v>
      </c>
      <c r="C20" s="30"/>
      <c r="D20" s="31">
        <f t="shared" si="12"/>
        <v>35</v>
      </c>
      <c r="E20" s="30"/>
      <c r="F20" s="15">
        <f t="shared" si="7"/>
        <v>35</v>
      </c>
      <c r="G20" s="18">
        <f t="shared" si="8"/>
        <v>17.5</v>
      </c>
      <c r="H20" s="18">
        <f t="shared" si="9"/>
        <v>17.5</v>
      </c>
      <c r="I20" s="18">
        <f t="shared" si="10"/>
        <v>17.5</v>
      </c>
      <c r="J20" s="18">
        <f t="shared" si="11"/>
        <v>114.5</v>
      </c>
      <c r="K20" s="18">
        <f t="shared" si="3"/>
        <v>0.6139132535407593</v>
      </c>
      <c r="L20" s="18">
        <f t="shared" si="0"/>
        <v>10.743481936963288</v>
      </c>
      <c r="M20" s="18">
        <f t="shared" si="4"/>
        <v>42.75215328511504</v>
      </c>
      <c r="N20" s="18">
        <f t="shared" si="1"/>
        <v>0.3223457166206352</v>
      </c>
      <c r="O20" s="18">
        <f t="shared" si="2"/>
        <v>5.641050040861116</v>
      </c>
      <c r="P20" s="18">
        <f t="shared" si="5"/>
        <v>-22.170988778415573</v>
      </c>
    </row>
    <row r="21" spans="1:16" ht="13.5">
      <c r="A21" s="5">
        <v>21</v>
      </c>
      <c r="B21" s="30">
        <v>11</v>
      </c>
      <c r="C21" s="30"/>
      <c r="D21" s="31">
        <f t="shared" si="12"/>
        <v>35</v>
      </c>
      <c r="E21" s="30"/>
      <c r="F21" s="15">
        <f t="shared" si="7"/>
        <v>35</v>
      </c>
      <c r="G21" s="18">
        <f t="shared" si="8"/>
        <v>17.5</v>
      </c>
      <c r="H21" s="18">
        <f t="shared" si="9"/>
        <v>17.5</v>
      </c>
      <c r="I21" s="18">
        <f t="shared" si="10"/>
        <v>17.5</v>
      </c>
      <c r="J21" s="18">
        <f t="shared" si="11"/>
        <v>132</v>
      </c>
      <c r="K21" s="18">
        <f t="shared" si="3"/>
        <v>0.5846792890864374</v>
      </c>
      <c r="L21" s="18">
        <f t="shared" si="0"/>
        <v>10.231887559012655</v>
      </c>
      <c r="M21" s="18">
        <f t="shared" si="4"/>
        <v>52.9840408441277</v>
      </c>
      <c r="N21" s="18">
        <f t="shared" si="1"/>
        <v>0.2878419538530703</v>
      </c>
      <c r="O21" s="18">
        <f t="shared" si="2"/>
        <v>5.0372341924287305</v>
      </c>
      <c r="P21" s="18">
        <f t="shared" si="5"/>
        <v>-17.133754585986843</v>
      </c>
    </row>
    <row r="22" spans="1:16" ht="13.5">
      <c r="A22" s="5">
        <v>22</v>
      </c>
      <c r="B22" s="30">
        <v>12</v>
      </c>
      <c r="C22" s="30"/>
      <c r="D22" s="31">
        <f t="shared" si="12"/>
        <v>35</v>
      </c>
      <c r="E22" s="30"/>
      <c r="F22" s="15">
        <f t="shared" si="7"/>
        <v>35</v>
      </c>
      <c r="G22" s="18">
        <f t="shared" si="8"/>
        <v>17.5</v>
      </c>
      <c r="H22" s="18">
        <f t="shared" si="9"/>
        <v>17.5</v>
      </c>
      <c r="I22" s="18">
        <f t="shared" si="10"/>
        <v>17.5</v>
      </c>
      <c r="J22" s="18">
        <f t="shared" si="11"/>
        <v>149.5</v>
      </c>
      <c r="K22" s="18">
        <f t="shared" si="3"/>
        <v>0.5568374181775595</v>
      </c>
      <c r="L22" s="18">
        <f t="shared" si="0"/>
        <v>9.744654818107291</v>
      </c>
      <c r="M22" s="18">
        <f t="shared" si="4"/>
        <v>62.72869566223499</v>
      </c>
      <c r="N22" s="18">
        <f t="shared" si="1"/>
        <v>0.2570314607141553</v>
      </c>
      <c r="O22" s="18">
        <f t="shared" si="2"/>
        <v>4.498050562497717</v>
      </c>
      <c r="P22" s="18">
        <f t="shared" si="5"/>
        <v>-12.635704023489126</v>
      </c>
    </row>
    <row r="23" spans="1:16" ht="13.5">
      <c r="A23" s="5">
        <v>23</v>
      </c>
      <c r="B23" s="30">
        <v>13</v>
      </c>
      <c r="C23" s="30"/>
      <c r="D23" s="31">
        <f t="shared" si="12"/>
        <v>35</v>
      </c>
      <c r="E23" s="30"/>
      <c r="F23" s="15">
        <f t="shared" si="7"/>
        <v>35</v>
      </c>
      <c r="G23" s="18">
        <f t="shared" si="8"/>
        <v>17.5</v>
      </c>
      <c r="H23" s="18">
        <f t="shared" si="9"/>
        <v>17.5</v>
      </c>
      <c r="I23" s="18">
        <f t="shared" si="10"/>
        <v>17.5</v>
      </c>
      <c r="J23" s="18">
        <f t="shared" si="11"/>
        <v>167</v>
      </c>
      <c r="K23" s="18">
        <f t="shared" si="3"/>
        <v>0.5303213506452946</v>
      </c>
      <c r="L23" s="18">
        <f t="shared" si="0"/>
        <v>9.280623636292656</v>
      </c>
      <c r="M23" s="18">
        <f t="shared" si="4"/>
        <v>72.00931929852764</v>
      </c>
      <c r="N23" s="18">
        <f t="shared" si="1"/>
        <v>0.22951891102912508</v>
      </c>
      <c r="O23" s="18">
        <f t="shared" si="2"/>
        <v>4.016580943009689</v>
      </c>
      <c r="P23" s="18">
        <f t="shared" si="5"/>
        <v>-8.619123080479437</v>
      </c>
    </row>
    <row r="24" spans="1:16" ht="13.5">
      <c r="A24" s="5">
        <v>24</v>
      </c>
      <c r="B24" s="30">
        <v>14</v>
      </c>
      <c r="C24" s="30"/>
      <c r="D24" s="31">
        <f t="shared" si="12"/>
        <v>35</v>
      </c>
      <c r="E24" s="30"/>
      <c r="F24" s="15">
        <f t="shared" si="7"/>
        <v>35</v>
      </c>
      <c r="G24" s="18">
        <f t="shared" si="8"/>
        <v>17.5</v>
      </c>
      <c r="H24" s="18">
        <f t="shared" si="9"/>
        <v>17.5</v>
      </c>
      <c r="I24" s="18">
        <f t="shared" si="10"/>
        <v>17.5</v>
      </c>
      <c r="J24" s="18">
        <f t="shared" si="11"/>
        <v>184.5</v>
      </c>
      <c r="K24" s="18">
        <f t="shared" si="3"/>
        <v>0.5050679529955189</v>
      </c>
      <c r="L24" s="18">
        <f t="shared" si="0"/>
        <v>8.83868917742158</v>
      </c>
      <c r="M24" s="18">
        <f t="shared" si="4"/>
        <v>80.84800847594923</v>
      </c>
      <c r="N24" s="18">
        <f t="shared" si="1"/>
        <v>0.204951294186433</v>
      </c>
      <c r="O24" s="18">
        <f t="shared" si="2"/>
        <v>3.586647648262577</v>
      </c>
      <c r="P24" s="18">
        <f t="shared" si="5"/>
        <v>-5.0324754322168594</v>
      </c>
    </row>
    <row r="25" spans="1:16" ht="13.5">
      <c r="A25" s="5">
        <v>25</v>
      </c>
      <c r="B25" s="30">
        <v>15</v>
      </c>
      <c r="C25" s="34">
        <f>-C10</f>
        <v>-10</v>
      </c>
      <c r="D25" s="31">
        <f t="shared" si="12"/>
        <v>35</v>
      </c>
      <c r="E25" s="30"/>
      <c r="F25" s="15">
        <f t="shared" si="7"/>
        <v>35</v>
      </c>
      <c r="G25" s="18">
        <f t="shared" si="8"/>
        <v>17.5</v>
      </c>
      <c r="H25" s="18">
        <f t="shared" si="9"/>
        <v>17.5</v>
      </c>
      <c r="I25" s="18">
        <f>H25+E25-C25</f>
        <v>27.5</v>
      </c>
      <c r="J25" s="18">
        <f t="shared" si="11"/>
        <v>212</v>
      </c>
      <c r="K25" s="18">
        <f t="shared" si="3"/>
        <v>0.4810170980909702</v>
      </c>
      <c r="L25" s="18">
        <f t="shared" si="0"/>
        <v>13.22797019750168</v>
      </c>
      <c r="M25" s="18">
        <f t="shared" si="4"/>
        <v>94.0759786734509</v>
      </c>
      <c r="N25" s="18">
        <f t="shared" si="1"/>
        <v>0.18301338569597658</v>
      </c>
      <c r="O25" s="18">
        <f t="shared" si="2"/>
        <v>5.032868106639356</v>
      </c>
      <c r="P25" s="18">
        <f t="shared" si="5"/>
        <v>0.00039267442249624196</v>
      </c>
    </row>
    <row r="26" spans="1:11" ht="13.5">
      <c r="A26" s="5">
        <v>26</v>
      </c>
      <c r="B26" s="35"/>
      <c r="C26" s="36"/>
      <c r="G26" s="39"/>
      <c r="H26" s="40"/>
      <c r="I26" s="41" t="s">
        <v>50</v>
      </c>
      <c r="J26" s="15">
        <f>B14+(-J14)/(J15-J14)</f>
        <v>4.652631578947369</v>
      </c>
      <c r="K26" s="15">
        <f>SUM(C6:C9)/((D3-E11)*(1-J3)+E11)</f>
        <v>4.2105263157894735</v>
      </c>
    </row>
    <row r="27" spans="1:14" ht="36">
      <c r="A27" s="5">
        <v>27</v>
      </c>
      <c r="E27" s="43" t="s">
        <v>51</v>
      </c>
      <c r="F27" s="44" t="s">
        <v>52</v>
      </c>
      <c r="G27" s="8" t="s">
        <v>26</v>
      </c>
      <c r="H27" s="45" t="s">
        <v>53</v>
      </c>
      <c r="I27" s="45" t="s">
        <v>54</v>
      </c>
      <c r="J27" s="45" t="s">
        <v>55</v>
      </c>
      <c r="K27" s="45" t="s">
        <v>56</v>
      </c>
      <c r="L27" s="46" t="s">
        <v>57</v>
      </c>
      <c r="M27" s="47" t="s">
        <v>58</v>
      </c>
      <c r="N27" s="48" t="s">
        <v>59</v>
      </c>
    </row>
    <row r="28" spans="1:14" ht="13.5">
      <c r="A28" s="5">
        <v>28</v>
      </c>
      <c r="E28" s="1">
        <v>4</v>
      </c>
      <c r="F28" s="34">
        <f>D2</f>
        <v>100</v>
      </c>
      <c r="G28" s="31">
        <f>D3</f>
        <v>35</v>
      </c>
      <c r="H28" s="15">
        <f>K3</f>
        <v>0.05</v>
      </c>
      <c r="I28" s="16">
        <f>G3</f>
        <v>0.7</v>
      </c>
      <c r="J28" s="49">
        <f>E3</f>
        <v>0</v>
      </c>
      <c r="K28" s="50">
        <f>K26</f>
        <v>4.2105263157894735</v>
      </c>
      <c r="L28" s="31">
        <f>J26</f>
        <v>4.652631578947369</v>
      </c>
      <c r="M28" s="31">
        <f>M3</f>
        <v>94.0759786734509</v>
      </c>
      <c r="N28" s="51">
        <f>P3</f>
        <v>0.11987051333447192</v>
      </c>
    </row>
    <row r="29" spans="6:14" ht="13.5">
      <c r="F29" s="52"/>
      <c r="G29" s="37"/>
      <c r="H29" s="38"/>
      <c r="I29" s="38"/>
      <c r="J29" s="38"/>
      <c r="N29" s="42"/>
    </row>
  </sheetData>
  <sheetProtection/>
  <mergeCells count="5">
    <mergeCell ref="F2:F3"/>
    <mergeCell ref="L2:M2"/>
    <mergeCell ref="N2:P2"/>
    <mergeCell ref="B3:C3"/>
    <mergeCell ref="B2:C2"/>
  </mergeCells>
  <printOptions/>
  <pageMargins left="0.787" right="0.787" top="0.984" bottom="0.984" header="0.512" footer="0.512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komatsu</dc:creator>
  <cp:keywords/>
  <dc:description/>
  <cp:lastModifiedBy>hashi</cp:lastModifiedBy>
  <dcterms:created xsi:type="dcterms:W3CDTF">2015-02-07T14:06:22Z</dcterms:created>
  <dcterms:modified xsi:type="dcterms:W3CDTF">2015-04-29T03:52:28Z</dcterms:modified>
  <cp:category/>
  <cp:version/>
  <cp:contentType/>
  <cp:contentStatus/>
</cp:coreProperties>
</file>