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lab200\Dropbox\working\"/>
    </mc:Choice>
  </mc:AlternateContent>
  <bookViews>
    <workbookView xWindow="585" yWindow="255" windowWidth="18675" windowHeight="5790"/>
  </bookViews>
  <sheets>
    <sheet name="例題4.17 反応温度での反応熱 改質反応" sheetId="3" r:id="rId1"/>
    <sheet name="例題4.16 反応温度での反応熱メタネーション" sheetId="2" r:id="rId2"/>
    <sheet name="混合気体の熱容量" sheetId="1" r:id="rId3"/>
  </sheets>
  <definedNames>
    <definedName name="solver_adj" localSheetId="2" hidden="1">混合気体の熱容量!#REF!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2</definedName>
    <definedName name="solver_opt" localSheetId="2" hidden="1">混合気体の熱容量!#REF!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calcId="162913"/>
</workbook>
</file>

<file path=xl/calcChain.xml><?xml version="1.0" encoding="utf-8"?>
<calcChain xmlns="http://schemas.openxmlformats.org/spreadsheetml/2006/main">
  <c r="D5" i="2" l="1"/>
  <c r="I5" i="2" s="1"/>
  <c r="K5" i="2" s="1"/>
  <c r="D6" i="2"/>
  <c r="I6" i="2" s="1"/>
  <c r="K6" i="2" s="1"/>
  <c r="C5" i="2"/>
  <c r="C6" i="2" s="1"/>
  <c r="M4" i="2"/>
  <c r="I4" i="2"/>
  <c r="K4" i="2" s="1"/>
  <c r="D5" i="3"/>
  <c r="D6" i="3"/>
  <c r="C5" i="3"/>
  <c r="M5" i="3" s="1"/>
  <c r="E5" i="1"/>
  <c r="J5" i="1"/>
  <c r="L5" i="1"/>
  <c r="N5" i="1"/>
  <c r="C6" i="1"/>
  <c r="D6" i="1"/>
  <c r="J6" i="1" s="1"/>
  <c r="L6" i="1" s="1"/>
  <c r="L9" i="1" s="1"/>
  <c r="C7" i="1"/>
  <c r="J7" i="1"/>
  <c r="L7" i="1"/>
  <c r="D7" i="1"/>
  <c r="E7" i="1"/>
  <c r="C8" i="1"/>
  <c r="J8" i="1"/>
  <c r="L8" i="1" s="1"/>
  <c r="D8" i="1"/>
  <c r="E8" i="1"/>
  <c r="B37" i="2"/>
  <c r="B36" i="2" s="1"/>
  <c r="I4" i="3"/>
  <c r="K4" i="3"/>
  <c r="M4" i="3"/>
  <c r="B31" i="3"/>
  <c r="M5" i="2"/>
  <c r="N8" i="1"/>
  <c r="N7" i="1"/>
  <c r="N6" i="1"/>
  <c r="I5" i="3"/>
  <c r="K5" i="3" s="1"/>
  <c r="D7" i="3"/>
  <c r="C7" i="3" l="1"/>
  <c r="M7" i="3" s="1"/>
  <c r="C6" i="3"/>
  <c r="D7" i="2"/>
  <c r="M6" i="2"/>
  <c r="C7" i="2"/>
  <c r="E6" i="1"/>
  <c r="I7" i="2" l="1"/>
  <c r="K7" i="2" s="1"/>
  <c r="K8" i="2" s="1"/>
  <c r="M7" i="2"/>
  <c r="M6" i="3"/>
  <c r="I6" i="3"/>
  <c r="K6" i="3" s="1"/>
  <c r="I7" i="3"/>
  <c r="K7" i="3" s="1"/>
  <c r="K8" i="3" l="1"/>
</calcChain>
</file>

<file path=xl/comments1.xml><?xml version="1.0" encoding="utf-8"?>
<comments xmlns="http://schemas.openxmlformats.org/spreadsheetml/2006/main">
  <authors>
    <author>Itolab11</author>
  </authors>
  <commentList>
    <comment ref="K8" authorId="0" shapeId="0">
      <text>
        <r>
          <rPr>
            <sz val="11"/>
            <color indexed="81"/>
            <rFont val="ＭＳ Ｐゴシック"/>
            <family val="3"/>
            <charset val="128"/>
          </rPr>
          <t>=SUM(K4:K7)</t>
        </r>
      </text>
    </comment>
  </commentList>
</comments>
</file>

<file path=xl/comments2.xml><?xml version="1.0" encoding="utf-8"?>
<comments xmlns="http://schemas.openxmlformats.org/spreadsheetml/2006/main">
  <authors>
    <author>Itolab11</author>
  </authors>
  <commentList>
    <comment ref="K8" authorId="0" shapeId="0">
      <text>
        <r>
          <rPr>
            <sz val="11"/>
            <color indexed="81"/>
            <rFont val="ＭＳ Ｐゴシック"/>
            <family val="3"/>
            <charset val="128"/>
          </rPr>
          <t>=SUM(K4:K7)</t>
        </r>
      </text>
    </comment>
  </commentList>
</comments>
</file>

<file path=xl/sharedStrings.xml><?xml version="1.0" encoding="utf-8"?>
<sst xmlns="http://schemas.openxmlformats.org/spreadsheetml/2006/main" count="88" uniqueCount="38">
  <si>
    <t>T1～T2間の平均熱容量</t>
    <rPh sb="5" eb="6">
      <t>カン</t>
    </rPh>
    <rPh sb="7" eb="9">
      <t>ヘイキン</t>
    </rPh>
    <rPh sb="9" eb="12">
      <t>ネツヨウリョウ</t>
    </rPh>
    <phoneticPr fontId="1"/>
  </si>
  <si>
    <t>T1</t>
    <phoneticPr fontId="1"/>
  </si>
  <si>
    <t>T2</t>
    <phoneticPr fontId="1"/>
  </si>
  <si>
    <t>Cpm(T1-T2)</t>
    <phoneticPr fontId="1"/>
  </si>
  <si>
    <t>n</t>
    <phoneticPr fontId="1"/>
  </si>
  <si>
    <t>[℃]</t>
    <phoneticPr fontId="1"/>
  </si>
  <si>
    <t>[J/(mol-K)]</t>
    <phoneticPr fontId="1"/>
  </si>
  <si>
    <t>a</t>
  </si>
  <si>
    <t>∫Cpdt</t>
    <phoneticPr fontId="1"/>
  </si>
  <si>
    <t>窒素</t>
    <rPh sb="0" eb="2">
      <t>チッソ</t>
    </rPh>
    <phoneticPr fontId="1"/>
  </si>
  <si>
    <t>酸素</t>
    <rPh sb="0" eb="2">
      <t>サンソ</t>
    </rPh>
    <phoneticPr fontId="1"/>
  </si>
  <si>
    <t>水蒸気</t>
    <rPh sb="0" eb="3">
      <t>スイジョウキ</t>
    </rPh>
    <phoneticPr fontId="1"/>
  </si>
  <si>
    <t>二酸化炭素</t>
    <rPh sb="0" eb="3">
      <t>ニサンカ</t>
    </rPh>
    <rPh sb="3" eb="5">
      <t>タンソ</t>
    </rPh>
    <phoneticPr fontId="1"/>
  </si>
  <si>
    <t xml:space="preserve">b </t>
    <phoneticPr fontId="1"/>
  </si>
  <si>
    <t xml:space="preserve">c </t>
    <phoneticPr fontId="1"/>
  </si>
  <si>
    <t>d</t>
    <phoneticPr fontId="1"/>
  </si>
  <si>
    <t>[J/mol]</t>
    <phoneticPr fontId="1"/>
  </si>
  <si>
    <t>[mol]</t>
    <phoneticPr fontId="1"/>
  </si>
  <si>
    <t>[kJ]</t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</si>
  <si>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</si>
  <si>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</si>
  <si>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</si>
  <si>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</si>
  <si>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混合気体の熱容量</t>
    <rPh sb="0" eb="2">
      <t>コンゴウ</t>
    </rPh>
    <rPh sb="2" eb="4">
      <t>キタイ</t>
    </rPh>
    <rPh sb="5" eb="8">
      <t>ネツヨウリョウ</t>
    </rPh>
    <phoneticPr fontId="1"/>
  </si>
  <si>
    <t>係数a,b,c,dは伊東オリジナル</t>
    <rPh sb="0" eb="2">
      <t>ケイスウ</t>
    </rPh>
    <rPh sb="10" eb="12">
      <t>イトウ</t>
    </rPh>
    <phoneticPr fontId="1"/>
  </si>
  <si>
    <t>T2での熱容量</t>
    <rPh sb="4" eb="5">
      <t>ネツ</t>
    </rPh>
    <rPh sb="5" eb="7">
      <t>ヨウリョウ</t>
    </rPh>
    <phoneticPr fontId="1"/>
  </si>
  <si>
    <t>Cp at T2</t>
    <phoneticPr fontId="1"/>
  </si>
  <si>
    <t>ΔH=nΔH^</t>
    <phoneticPr fontId="1"/>
  </si>
  <si>
    <r>
      <t>ΔH^</t>
    </r>
    <r>
      <rPr>
        <sz val="11"/>
        <rFont val="ＭＳ Ｐゴシック"/>
        <family val="3"/>
        <charset val="128"/>
      </rPr>
      <t>=</t>
    </r>
    <phoneticPr fontId="1"/>
  </si>
  <si>
    <t>Cp=a+bT+cT^2+dT^3 ( Cp[J/(mol-K)] T in [K] )</t>
    <phoneticPr fontId="1"/>
  </si>
  <si>
    <t>水素</t>
    <rPh sb="0" eb="2">
      <t>スイソ</t>
    </rPh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</si>
  <si>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</si>
  <si>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メタン</t>
    <phoneticPr fontId="1"/>
  </si>
  <si>
    <r>
      <t>CH</t>
    </r>
    <r>
      <rPr>
        <vertAlign val="subscript"/>
        <sz val="11"/>
        <rFont val="ＭＳ Ｐゴシック"/>
        <family val="3"/>
        <charset val="128"/>
      </rPr>
      <t>4</t>
    </r>
    <phoneticPr fontId="1"/>
  </si>
  <si>
    <t>一酸化炭素</t>
    <rPh sb="0" eb="3">
      <t>イッサンカ</t>
    </rPh>
    <rPh sb="3" eb="5">
      <t>タンソ</t>
    </rPh>
    <phoneticPr fontId="1"/>
  </si>
  <si>
    <t>CO</t>
    <phoneticPr fontId="1"/>
  </si>
  <si>
    <t>ΔH=</t>
    <phoneticPr fontId="1"/>
  </si>
  <si>
    <t>nΔH^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</si>
</sst>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0.00_ "/>
    <numFmt numFmtId="179" formatCode="0.000E+00"/>
  </numFmts>
  <fonts count="6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ｺﾞｼｯｸ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2" fillId="0" borderId="0" xfId="0" applyNumberFormat="1" applyFont="1" applyFill="1" applyBorder="1" applyAlignment="1" applyProtection="1"/>
    <xf numFmtId="179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54963303849757"/>
          <c:y val="3.6186902969417227E-2"/>
          <c:w val="0.77225644381583658"/>
          <c:h val="0.81193789647767367"/>
        </c:manualLayout>
      </c:layout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'例題4.17 反応温度での反応熱 改質反応'!$A$28:$A$29</c:f>
              <c:numCache>
                <c:formatCode>General</c:formatCod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'例題4.17 反応温度での反応熱 改質反応'!$B$28:$B$29</c:f>
              <c:numCache>
                <c:formatCode>General</c:formatCode>
                <c:ptCount val="2"/>
                <c:pt idx="0">
                  <c:v>96.9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45-4B97-B28E-6D7FC28E21D4}"/>
            </c:ext>
          </c:extLst>
        </c:ser>
        <c:ser>
          <c:idx val="4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'例題4.17 反応温度での反応熱 改質反応'!$A$31:$A$32</c:f>
              <c:numCache>
                <c:formatCode>General</c:formatCod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'例題4.17 反応温度での反応熱 改質反応'!$B$31:$B$32</c:f>
              <c:numCache>
                <c:formatCode>General</c:formatCode>
                <c:ptCount val="2"/>
                <c:pt idx="0">
                  <c:v>323.89999999999998</c:v>
                </c:pt>
                <c:pt idx="1">
                  <c:v>205.9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45-4B97-B28E-6D7FC28E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49584"/>
        <c:axId val="1"/>
      </c:scatterChart>
      <c:valAx>
        <c:axId val="1854649584"/>
        <c:scaling>
          <c:orientation val="minMax"/>
          <c:max val="1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8154965309002112"/>
              <c:y val="0.92142319166625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0"/>
        <c:crossBetween val="midCat"/>
        <c:majorUnit val="100"/>
        <c:minorUnit val="5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エンタルピー　H [kJ]</a:t>
                </a:r>
              </a:p>
            </c:rich>
          </c:tx>
          <c:layout>
            <c:manualLayout>
              <c:xMode val="edge"/>
              <c:yMode val="edge"/>
              <c:x val="1.0492838812975677E-3"/>
              <c:y val="0.2617802122560766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854649584"/>
        <c:crossesAt val="-300"/>
        <c:crossBetween val="midCat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70186658139811"/>
          <c:y val="3.6186902969417227E-2"/>
          <c:w val="0.76210426742342485"/>
          <c:h val="0.73840849869094438"/>
        </c:manualLayout>
      </c:layout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'例題4.17 反応温度での反応熱 改質反応'!$A$28:$A$29</c:f>
              <c:numCache>
                <c:formatCode>General</c:formatCod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'例題4.17 反応温度での反応熱 改質反応'!$B$28:$B$29</c:f>
              <c:numCache>
                <c:formatCode>General</c:formatCode>
                <c:ptCount val="2"/>
                <c:pt idx="0">
                  <c:v>96.9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A9-433E-84B5-743B2EBAB81D}"/>
            </c:ext>
          </c:extLst>
        </c:ser>
        <c:ser>
          <c:idx val="4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'例題4.17 反応温度での反応熱 改質反応'!$A$31:$A$32</c:f>
              <c:numCache>
                <c:formatCode>General</c:formatCode>
                <c:ptCount val="2"/>
                <c:pt idx="0">
                  <c:v>1000</c:v>
                </c:pt>
                <c:pt idx="1">
                  <c:v>25</c:v>
                </c:pt>
              </c:numCache>
            </c:numRef>
          </c:xVal>
          <c:yVal>
            <c:numRef>
              <c:f>'例題4.17 反応温度での反応熱 改質反応'!$B$31:$B$32</c:f>
              <c:numCache>
                <c:formatCode>General</c:formatCode>
                <c:ptCount val="2"/>
                <c:pt idx="0">
                  <c:v>323.89999999999998</c:v>
                </c:pt>
                <c:pt idx="1">
                  <c:v>205.9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A9-433E-84B5-743B2EBA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49584"/>
        <c:axId val="1"/>
      </c:scatterChart>
      <c:valAx>
        <c:axId val="1854649584"/>
        <c:scaling>
          <c:orientation val="minMax"/>
          <c:max val="1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8154965309002112"/>
              <c:y val="0.92142319166625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0"/>
        <c:crossBetween val="midCat"/>
        <c:majorUnit val="100"/>
        <c:minorUnit val="5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エンタルピー　H [kJ]</a:t>
                </a:r>
              </a:p>
            </c:rich>
          </c:tx>
          <c:layout>
            <c:manualLayout>
              <c:xMode val="edge"/>
              <c:yMode val="edge"/>
              <c:x val="1.0492883440643892E-3"/>
              <c:y val="0.1494828972210891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854649584"/>
        <c:crossesAt val="-300"/>
        <c:crossBetween val="midCat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73665791776028"/>
          <c:y val="6.5445109831466064E-2"/>
          <c:w val="0.76926334208223968"/>
          <c:h val="0.76569115077624095"/>
        </c:manualLayout>
      </c:layout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'例題4.16 反応温度での反応熱メタネーション'!$A$33:$A$34</c:f>
              <c:numCache>
                <c:formatCode>General</c:formatCode>
                <c:ptCount val="2"/>
                <c:pt idx="0">
                  <c:v>500</c:v>
                </c:pt>
                <c:pt idx="1">
                  <c:v>25</c:v>
                </c:pt>
              </c:numCache>
            </c:numRef>
          </c:xVal>
          <c:yVal>
            <c:numRef>
              <c:f>'例題4.16 反応温度での反応熱メタネーション'!$B$33:$B$34</c:f>
              <c:numCache>
                <c:formatCode>General</c:formatCode>
                <c:ptCount val="2"/>
                <c:pt idx="0">
                  <c:v>0</c:v>
                </c:pt>
                <c:pt idx="1">
                  <c:v>-76.900000000000006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A7-4B5F-9F8B-72BDA8BBF8A7}"/>
            </c:ext>
          </c:extLst>
        </c:ser>
        <c:ser>
          <c:idx val="4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'例題4.16 反応温度での反応熱メタネーション'!$A$36:$A$37</c:f>
              <c:numCache>
                <c:formatCode>General</c:formatCode>
                <c:ptCount val="2"/>
                <c:pt idx="0">
                  <c:v>500</c:v>
                </c:pt>
                <c:pt idx="1">
                  <c:v>25</c:v>
                </c:pt>
              </c:numCache>
            </c:numRef>
          </c:xVal>
          <c:yVal>
            <c:numRef>
              <c:f>'例題4.16 反応温度での反応熱メタネーション'!$B$36:$B$37</c:f>
              <c:numCache>
                <c:formatCode>General</c:formatCode>
                <c:ptCount val="2"/>
                <c:pt idx="0">
                  <c:v>-184.80500000000001</c:v>
                </c:pt>
                <c:pt idx="1">
                  <c:v>-241.9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A7-4B5F-9F8B-72BDA8BBF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52496"/>
        <c:axId val="1"/>
      </c:scatterChart>
      <c:valAx>
        <c:axId val="1854652496"/>
        <c:scaling>
          <c:orientation val="minMax"/>
          <c:max val="6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426267133275007"/>
              <c:y val="0.9239851910006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0"/>
        <c:crossBetween val="midCat"/>
        <c:majorUnit val="100"/>
        <c:minorUnit val="5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エンタルピー　H [kJ]</a:t>
                </a:r>
              </a:p>
            </c:rich>
          </c:tx>
          <c:layout>
            <c:manualLayout>
              <c:xMode val="edge"/>
              <c:yMode val="edge"/>
              <c:x val="3.5943423738699332E-3"/>
              <c:y val="0.2539601757991394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854652496"/>
        <c:crossesAt val="-300"/>
        <c:crossBetween val="midCat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689776</xdr:colOff>
      <xdr:row>8</xdr:row>
      <xdr:rowOff>28823</xdr:rowOff>
    </xdr:from>
    <xdr:to>
      <xdr:col>7</xdr:col>
      <xdr:colOff>254276</xdr:colOff>
      <xdr:row>26</xdr:row>
      <xdr:rowOff>11264</xdr:rowOff>
    </xdr:to>
    <xdr:graphicFrame macro="">
      <xdr:nvGraphicFramePr>
        <xdr:cNvPr id="31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16</xdr:col>
      <xdr:colOff>142875</xdr:colOff>
      <xdr:row>52</xdr:row>
      <xdr:rowOff>19049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0.23443</cdr:x>
      <cdr:y>0.38916</cdr:y>
    </cdr:from>
    <cdr:to>
      <cdr:x>0.23443</cdr:x>
      <cdr:y>0.79258</cdr:y>
    </cdr:to>
    <cdr:sp macro="" textlink="">
      <cdr:nvSpPr>
        <cdr:cNvPr id="409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3343" y="1196558"/>
          <a:ext cx="0" cy="12306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0.57385</cdr:x>
      <cdr:y>0.52697</cdr:y>
    </cdr:from>
    <cdr:to>
      <cdr:x>0.76158</cdr:x>
      <cdr:y>0.59758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9242" y="1617028"/>
          <a:ext cx="644223" cy="216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反応物</a:t>
          </a:r>
        </a:p>
      </cdr:txBody>
    </cdr:sp>
  </cdr:relSizeAnchor>
  <cdr:relSizeAnchor xmlns:cdr="http://schemas.openxmlformats.org/drawingml/2006/chartDrawing">
    <cdr:from>
      <cdr:x>0.57316</cdr:x>
      <cdr:y>0.77288</cdr:y>
    </cdr:from>
    <cdr:to>
      <cdr:x>0.89972</cdr:x>
      <cdr:y>0.86646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9903" y="2370455"/>
          <a:ext cx="1116672" cy="287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反応温度1000℃</a:t>
          </a:r>
        </a:p>
      </cdr:txBody>
    </cdr:sp>
  </cdr:relSizeAnchor>
  <cdr:relSizeAnchor xmlns:cdr="http://schemas.openxmlformats.org/drawingml/2006/chartDrawing">
    <cdr:from>
      <cdr:x>0.19017</cdr:x>
      <cdr:y>0.8313</cdr:y>
    </cdr:from>
    <cdr:to>
      <cdr:x>0.21004</cdr:x>
      <cdr:y>0.85711</cdr:y>
    </cdr:to>
    <cdr:sp macro="" textlink="">
      <cdr:nvSpPr>
        <cdr:cNvPr id="40964" name="Oval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157" y="2545185"/>
          <a:ext cx="68800" cy="79897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0.85476</cdr:x>
      <cdr:y>0.08648</cdr:y>
    </cdr:from>
    <cdr:to>
      <cdr:x>0.87489</cdr:x>
      <cdr:y>0.11228</cdr:y>
    </cdr:to>
    <cdr:sp macro="" textlink="">
      <cdr:nvSpPr>
        <cdr:cNvPr id="4096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6163" y="271147"/>
          <a:ext cx="68834" cy="79130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0.19483</cdr:x>
      <cdr:y>0.39903</cdr:y>
    </cdr:from>
    <cdr:to>
      <cdr:x>0.19483</cdr:x>
      <cdr:y>0.83824</cdr:y>
    </cdr:to>
    <cdr:sp macro="" textlink="">
      <cdr:nvSpPr>
        <cdr:cNvPr id="4096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7082" y="1226810"/>
          <a:ext cx="0" cy="13396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0.85852</cdr:x>
      <cdr:y>0.61078</cdr:y>
    </cdr:from>
    <cdr:to>
      <cdr:x>0.87963</cdr:x>
      <cdr:y>0.63659</cdr:y>
    </cdr:to>
    <cdr:sp macro="" textlink="">
      <cdr:nvSpPr>
        <cdr:cNvPr id="40967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3523" y="2231346"/>
          <a:ext cx="109152" cy="94150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0.18329</cdr:x>
      <cdr:y>0.36384</cdr:y>
    </cdr:from>
    <cdr:to>
      <cdr:x>0.20243</cdr:x>
      <cdr:y>0.38916</cdr:y>
    </cdr:to>
    <cdr:sp macro="" textlink="">
      <cdr:nvSpPr>
        <cdr:cNvPr id="40968" name="Oval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609" y="1117398"/>
          <a:ext cx="66304" cy="79160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0.14673</cdr:x>
      <cdr:y>0.91186</cdr:y>
    </cdr:from>
    <cdr:to>
      <cdr:x>0.40343</cdr:x>
      <cdr:y>1</cdr:y>
    </cdr:to>
    <cdr:sp macro="" textlink="">
      <cdr:nvSpPr>
        <cdr:cNvPr id="40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291" y="2794481"/>
          <a:ext cx="881917" cy="272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約束温度25℃</a:t>
          </a:r>
        </a:p>
      </cdr:txBody>
    </cdr:sp>
  </cdr:relSizeAnchor>
  <cdr:relSizeAnchor xmlns:cdr="http://schemas.openxmlformats.org/drawingml/2006/chartDrawing">
    <cdr:from>
      <cdr:x>0.8636</cdr:x>
      <cdr:y>0.05433</cdr:y>
    </cdr:from>
    <cdr:to>
      <cdr:x>0.8636</cdr:x>
      <cdr:y>0.81784</cdr:y>
    </cdr:to>
    <cdr:sp macro="" textlink="">
      <cdr:nvSpPr>
        <cdr:cNvPr id="4097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56391" y="173315"/>
          <a:ext cx="0" cy="23313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</cdr:x>
      <cdr:y>0.48039</cdr:y>
    </cdr:from>
    <cdr:to>
      <cdr:x>0.43168</cdr:x>
      <cdr:y>0.58021</cdr:y>
    </cdr:to>
    <cdr:sp macro="" textlink="">
      <cdr:nvSpPr>
        <cdr:cNvPr id="40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93" y="1474865"/>
          <a:ext cx="661224" cy="304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0.72395</cdr:x>
      <cdr:y>0.34973</cdr:y>
    </cdr:from>
    <cdr:to>
      <cdr:x>0.81965</cdr:x>
      <cdr:y>0.41498</cdr:y>
    </cdr:to>
    <cdr:sp macro="" textlink="">
      <cdr:nvSpPr>
        <cdr:cNvPr id="4097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5522" y="1072633"/>
          <a:ext cx="327244" cy="20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0.51681</cdr:x>
      <cdr:y>0.23164</cdr:y>
    </cdr:from>
    <cdr:to>
      <cdr:x>0.70382</cdr:x>
      <cdr:y>0.30321</cdr:y>
    </cdr:to>
    <cdr:sp macro="" textlink="">
      <cdr:nvSpPr>
        <cdr:cNvPr id="4097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5582" y="716381"/>
          <a:ext cx="641938" cy="21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生成物</a:t>
          </a:r>
        </a:p>
      </cdr:txBody>
    </cdr:sp>
  </cdr:relSizeAnchor>
  <cdr:relSizeAnchor xmlns:cdr="http://schemas.openxmlformats.org/drawingml/2006/chartDrawing">
    <cdr:from>
      <cdr:x>0.83067</cdr:x>
      <cdr:y>0.1617</cdr:y>
    </cdr:from>
    <cdr:to>
      <cdr:x>0.83067</cdr:x>
      <cdr:y>0.60408</cdr:y>
    </cdr:to>
    <cdr:sp macro="" textlink="">
      <cdr:nvSpPr>
        <cdr:cNvPr id="40974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43767" y="500386"/>
          <a:ext cx="0" cy="1351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0.43938</cdr:x>
      <cdr:y>0.14479</cdr:y>
    </cdr:from>
    <cdr:to>
      <cdr:x>0.43938</cdr:x>
      <cdr:y>0.37243</cdr:y>
    </cdr:to>
    <cdr:sp macro="" textlink="">
      <cdr:nvSpPr>
        <cdr:cNvPr id="4097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71911" y="537537"/>
          <a:ext cx="0" cy="8286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0.43851</cdr:x>
      <cdr:y>0.56884</cdr:y>
    </cdr:from>
    <cdr:to>
      <cdr:x>0.63189</cdr:x>
      <cdr:y>0.66817</cdr:y>
    </cdr:to>
    <cdr:sp macro="" textlink="">
      <cdr:nvSpPr>
        <cdr:cNvPr id="4097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468" y="1744666"/>
          <a:ext cx="661258" cy="304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0.45052</cdr:x>
      <cdr:y>0.08456</cdr:y>
    </cdr:from>
    <cdr:to>
      <cdr:x>0.54426</cdr:x>
      <cdr:y>0.16564</cdr:y>
    </cdr:to>
    <cdr:sp macro="" textlink="">
      <cdr:nvSpPr>
        <cdr:cNvPr id="4097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053" y="265269"/>
          <a:ext cx="321396" cy="247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0.44993</cdr:x>
      <cdr:y>0.6529</cdr:y>
    </cdr:from>
    <cdr:to>
      <cdr:x>0.44993</cdr:x>
      <cdr:y>0.82429</cdr:y>
    </cdr:to>
    <cdr:sp macro="" textlink="">
      <cdr:nvSpPr>
        <cdr:cNvPr id="40978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6487" y="2384118"/>
          <a:ext cx="0" cy="620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0.22985</cdr:x>
      <cdr:y>0.34504</cdr:y>
    </cdr:from>
    <cdr:to>
      <cdr:x>0.22985</cdr:x>
      <cdr:y>0.74846</cdr:y>
    </cdr:to>
    <cdr:sp macro="" textlink="">
      <cdr:nvSpPr>
        <cdr:cNvPr id="409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63724" y="897496"/>
          <a:ext cx="0" cy="10493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0.57385</cdr:x>
      <cdr:y>0.52697</cdr:y>
    </cdr:from>
    <cdr:to>
      <cdr:x>0.76158</cdr:x>
      <cdr:y>0.59758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9242" y="1617028"/>
          <a:ext cx="644223" cy="216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反応物</a:t>
          </a:r>
        </a:p>
      </cdr:txBody>
    </cdr:sp>
  </cdr:relSizeAnchor>
  <cdr:relSizeAnchor xmlns:cdr="http://schemas.openxmlformats.org/drawingml/2006/chartDrawing">
    <cdr:from>
      <cdr:x>0.65103</cdr:x>
      <cdr:y>0.86332</cdr:y>
    </cdr:from>
    <cdr:to>
      <cdr:x>0.97759</cdr:x>
      <cdr:y>0.9569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6448" y="2245615"/>
          <a:ext cx="1227142" cy="243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反応温度1000℃</a:t>
          </a:r>
        </a:p>
      </cdr:txBody>
    </cdr:sp>
  </cdr:relSizeAnchor>
  <cdr:relSizeAnchor xmlns:cdr="http://schemas.openxmlformats.org/drawingml/2006/chartDrawing">
    <cdr:from>
      <cdr:x>0.19322</cdr:x>
      <cdr:y>0.7563</cdr:y>
    </cdr:from>
    <cdr:to>
      <cdr:x>0.21309</cdr:x>
      <cdr:y>0.78211</cdr:y>
    </cdr:to>
    <cdr:sp macro="" textlink="">
      <cdr:nvSpPr>
        <cdr:cNvPr id="40964" name="Oval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094" y="1967227"/>
          <a:ext cx="74667" cy="67135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0.86087</cdr:x>
      <cdr:y>0.07986</cdr:y>
    </cdr:from>
    <cdr:to>
      <cdr:x>0.881</cdr:x>
      <cdr:y>0.10566</cdr:y>
    </cdr:to>
    <cdr:sp macro="" textlink="">
      <cdr:nvSpPr>
        <cdr:cNvPr id="4096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956" y="207731"/>
          <a:ext cx="75645" cy="67110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0.19941</cdr:x>
      <cdr:y>0.34168</cdr:y>
    </cdr:from>
    <cdr:to>
      <cdr:x>0.19941</cdr:x>
      <cdr:y>0.78089</cdr:y>
    </cdr:to>
    <cdr:sp macro="" textlink="">
      <cdr:nvSpPr>
        <cdr:cNvPr id="4096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49343" y="888741"/>
          <a:ext cx="0" cy="11424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0.86157</cdr:x>
      <cdr:y>0.55563</cdr:y>
    </cdr:from>
    <cdr:to>
      <cdr:x>0.88268</cdr:x>
      <cdr:y>0.58144</cdr:y>
    </cdr:to>
    <cdr:sp macro="" textlink="">
      <cdr:nvSpPr>
        <cdr:cNvPr id="40967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7610" y="1445267"/>
          <a:ext cx="79326" cy="67135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0.1894</cdr:x>
      <cdr:y>0.32854</cdr:y>
    </cdr:from>
    <cdr:to>
      <cdr:x>0.20854</cdr:x>
      <cdr:y>0.35387</cdr:y>
    </cdr:to>
    <cdr:sp macro="" textlink="">
      <cdr:nvSpPr>
        <cdr:cNvPr id="40968" name="Oval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716" y="854587"/>
          <a:ext cx="71924" cy="65861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0.13959</cdr:x>
      <cdr:y>0.85818</cdr:y>
    </cdr:from>
    <cdr:to>
      <cdr:x>0.39629</cdr:x>
      <cdr:y>0.94632</cdr:y>
    </cdr:to>
    <cdr:sp macro="" textlink="">
      <cdr:nvSpPr>
        <cdr:cNvPr id="40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551" y="2232242"/>
          <a:ext cx="964623" cy="229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約束温度25℃</a:t>
          </a:r>
        </a:p>
      </cdr:txBody>
    </cdr:sp>
  </cdr:relSizeAnchor>
  <cdr:relSizeAnchor xmlns:cdr="http://schemas.openxmlformats.org/drawingml/2006/chartDrawing">
    <cdr:from>
      <cdr:x>0.87189</cdr:x>
      <cdr:y>0.10368</cdr:y>
    </cdr:from>
    <cdr:to>
      <cdr:x>0.878</cdr:x>
      <cdr:y>0.78311</cdr:y>
    </cdr:to>
    <cdr:sp macro="" textlink="">
      <cdr:nvSpPr>
        <cdr:cNvPr id="4097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76371" y="269684"/>
          <a:ext cx="22952" cy="17672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</cdr:x>
      <cdr:y>0.48039</cdr:y>
    </cdr:from>
    <cdr:to>
      <cdr:x>0.38632</cdr:x>
      <cdr:y>0.5934</cdr:y>
    </cdr:to>
    <cdr:sp macro="" textlink="">
      <cdr:nvSpPr>
        <cdr:cNvPr id="40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869" y="1249555"/>
          <a:ext cx="549834" cy="293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0.72395</cdr:x>
      <cdr:y>0.34973</cdr:y>
    </cdr:from>
    <cdr:to>
      <cdr:x>0.82608</cdr:x>
      <cdr:y>0.46325</cdr:y>
    </cdr:to>
    <cdr:sp macro="" textlink="">
      <cdr:nvSpPr>
        <cdr:cNvPr id="4097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0448" y="909692"/>
          <a:ext cx="383784" cy="295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0.51681</cdr:x>
      <cdr:y>0.23164</cdr:y>
    </cdr:from>
    <cdr:to>
      <cdr:x>0.70382</cdr:x>
      <cdr:y>0.30321</cdr:y>
    </cdr:to>
    <cdr:sp macro="" textlink="">
      <cdr:nvSpPr>
        <cdr:cNvPr id="4097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5582" y="716381"/>
          <a:ext cx="641938" cy="21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生成物</a:t>
          </a:r>
        </a:p>
      </cdr:txBody>
    </cdr:sp>
  </cdr:relSizeAnchor>
  <cdr:relSizeAnchor xmlns:cdr="http://schemas.openxmlformats.org/drawingml/2006/chartDrawing">
    <cdr:from>
      <cdr:x>0.83525</cdr:x>
      <cdr:y>0.11979</cdr:y>
    </cdr:from>
    <cdr:to>
      <cdr:x>0.83525</cdr:x>
      <cdr:y>0.56217</cdr:y>
    </cdr:to>
    <cdr:sp macro="" textlink="">
      <cdr:nvSpPr>
        <cdr:cNvPr id="40974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38693" y="311581"/>
          <a:ext cx="0" cy="11506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0.43938</cdr:x>
      <cdr:y>0.14479</cdr:y>
    </cdr:from>
    <cdr:to>
      <cdr:x>0.43938</cdr:x>
      <cdr:y>0.37243</cdr:y>
    </cdr:to>
    <cdr:sp macro="" textlink="">
      <cdr:nvSpPr>
        <cdr:cNvPr id="40975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71911" y="537537"/>
          <a:ext cx="0" cy="8286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0.43851</cdr:x>
      <cdr:y>0.56884</cdr:y>
    </cdr:from>
    <cdr:to>
      <cdr:x>0.63189</cdr:x>
      <cdr:y>0.66817</cdr:y>
    </cdr:to>
    <cdr:sp macro="" textlink="">
      <cdr:nvSpPr>
        <cdr:cNvPr id="4097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468" y="1744666"/>
          <a:ext cx="661258" cy="304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0.45052</cdr:x>
      <cdr:y>0.08456</cdr:y>
    </cdr:from>
    <cdr:to>
      <cdr:x>0.54426</cdr:x>
      <cdr:y>0.16564</cdr:y>
    </cdr:to>
    <cdr:sp macro="" textlink="">
      <cdr:nvSpPr>
        <cdr:cNvPr id="4097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053" y="265269"/>
          <a:ext cx="321396" cy="247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0.42855</cdr:x>
      <cdr:y>0.60878</cdr:y>
    </cdr:from>
    <cdr:to>
      <cdr:x>0.42855</cdr:x>
      <cdr:y>0.78017</cdr:y>
    </cdr:to>
    <cdr:sp macro="" textlink="">
      <cdr:nvSpPr>
        <cdr:cNvPr id="40978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610409" y="1583517"/>
          <a:ext cx="0" cy="4458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349857</xdr:colOff>
      <xdr:row>5</xdr:row>
      <xdr:rowOff>87464</xdr:rowOff>
    </xdr:from>
    <xdr:to>
      <xdr:col>20</xdr:col>
      <xdr:colOff>55659</xdr:colOff>
      <xdr:row>23</xdr:row>
      <xdr:rowOff>159026</xdr:rowOff>
    </xdr:to>
    <xdr:graphicFrame macro="">
      <xdr:nvGraphicFramePr>
        <xdr:cNvPr id="20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0.25194</cdr:x>
      <cdr:y>0.25114</cdr:y>
    </cdr:from>
    <cdr:to>
      <cdr:x>0.25194</cdr:x>
      <cdr:y>0.65675</cdr:y>
    </cdr:to>
    <cdr:sp macro="" textlink="">
      <cdr:nvSpPr>
        <cdr:cNvPr id="358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63906" y="819647"/>
          <a:ext cx="0" cy="13032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0.607</cdr:x>
      <cdr:y>0.13042</cdr:y>
    </cdr:from>
    <cdr:to>
      <cdr:x>0.79424</cdr:x>
      <cdr:y>0.202</cdr:y>
    </cdr:to>
    <cdr:sp macro="" textlink="">
      <cdr:nvSpPr>
        <cdr:cNvPr id="358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125" y="487797"/>
          <a:ext cx="970943" cy="257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反応物質</a:t>
          </a:r>
        </a:p>
      </cdr:txBody>
    </cdr:sp>
  </cdr:relSizeAnchor>
  <cdr:relSizeAnchor xmlns:cdr="http://schemas.openxmlformats.org/drawingml/2006/chartDrawing">
    <cdr:from>
      <cdr:x>0.6205</cdr:x>
      <cdr:y>0.76147</cdr:y>
    </cdr:from>
    <cdr:to>
      <cdr:x>0.87768</cdr:x>
      <cdr:y>0.85034</cdr:y>
    </cdr:to>
    <cdr:sp macro="" textlink="">
      <cdr:nvSpPr>
        <cdr:cNvPr id="3584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931" y="2766047"/>
          <a:ext cx="1333936" cy="32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反応温度500℃</a:t>
          </a:r>
        </a:p>
      </cdr:txBody>
    </cdr:sp>
  </cdr:relSizeAnchor>
  <cdr:relSizeAnchor xmlns:cdr="http://schemas.openxmlformats.org/drawingml/2006/chartDrawing">
    <cdr:from>
      <cdr:x>0.2006</cdr:x>
      <cdr:y>0.66945</cdr:y>
    </cdr:from>
    <cdr:to>
      <cdr:x>0.22121</cdr:x>
      <cdr:y>0.69549</cdr:y>
    </cdr:to>
    <cdr:sp macro="" textlink="">
      <cdr:nvSpPr>
        <cdr:cNvPr id="35848" name="Oval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846" y="2163388"/>
          <a:ext cx="68168" cy="83799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0.80946</cdr:x>
      <cdr:y>0.0474</cdr:y>
    </cdr:from>
    <cdr:to>
      <cdr:x>0.82958</cdr:x>
      <cdr:y>0.07199</cdr:y>
    </cdr:to>
    <cdr:sp macro="" textlink="">
      <cdr:nvSpPr>
        <cdr:cNvPr id="35849" name="Oval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6028" y="184031"/>
          <a:ext cx="104075" cy="9326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0.2109</cdr:x>
      <cdr:y>0.26773</cdr:y>
    </cdr:from>
    <cdr:to>
      <cdr:x>0.2109</cdr:x>
      <cdr:y>0.82769</cdr:y>
    </cdr:to>
    <cdr:sp macro="" textlink="">
      <cdr:nvSpPr>
        <cdr:cNvPr id="35854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0662" y="872744"/>
          <a:ext cx="0" cy="17998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0.80946</cdr:x>
      <cdr:y>0.52093</cdr:y>
    </cdr:from>
    <cdr:to>
      <cdr:x>0.83032</cdr:x>
      <cdr:y>0.54723</cdr:y>
    </cdr:to>
    <cdr:sp macro="" textlink="">
      <cdr:nvSpPr>
        <cdr:cNvPr id="35858" name="Oval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6028" y="1898269"/>
          <a:ext cx="107882" cy="94150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0.2006</cdr:x>
      <cdr:y>0.24168</cdr:y>
    </cdr:from>
    <cdr:to>
      <cdr:x>0.21998</cdr:x>
      <cdr:y>0.26773</cdr:y>
    </cdr:to>
    <cdr:sp macro="" textlink="">
      <cdr:nvSpPr>
        <cdr:cNvPr id="35859" name="Oval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846" y="788913"/>
          <a:ext cx="65631" cy="83831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0.20478</cdr:x>
      <cdr:y>0.76147</cdr:y>
    </cdr:from>
    <cdr:to>
      <cdr:x>0.46245</cdr:x>
      <cdr:y>0.85034</cdr:y>
    </cdr:to>
    <cdr:sp macro="" textlink="">
      <cdr:nvSpPr>
        <cdr:cNvPr id="3586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088" y="2766047"/>
          <a:ext cx="1333936" cy="32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約束温度25℃</a:t>
          </a:r>
        </a:p>
      </cdr:txBody>
    </cdr:sp>
  </cdr:relSizeAnchor>
  <cdr:relSizeAnchor xmlns:cdr="http://schemas.openxmlformats.org/drawingml/2006/chartDrawing">
    <cdr:from>
      <cdr:x>0.82001</cdr:x>
      <cdr:y>0.05957</cdr:y>
    </cdr:from>
    <cdr:to>
      <cdr:x>0.82001</cdr:x>
      <cdr:y>0.82769</cdr:y>
    </cdr:to>
    <cdr:sp macro="" textlink="">
      <cdr:nvSpPr>
        <cdr:cNvPr id="35862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250603" y="231994"/>
          <a:ext cx="0" cy="2772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0.31439</cdr:x>
      <cdr:y>0.37639</cdr:y>
    </cdr:from>
    <cdr:to>
      <cdr:x>0.50801</cdr:x>
      <cdr:y>0.4767</cdr:y>
    </cdr:to>
    <cdr:sp macro="" textlink="">
      <cdr:nvSpPr>
        <cdr:cNvPr id="3586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8866" y="1221750"/>
          <a:ext cx="663100" cy="322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0.68385</cdr:x>
      <cdr:y>0.28336</cdr:y>
    </cdr:from>
    <cdr:to>
      <cdr:x>0.77955</cdr:x>
      <cdr:y>0.34861</cdr:y>
    </cdr:to>
    <cdr:sp macro="" textlink="">
      <cdr:nvSpPr>
        <cdr:cNvPr id="3586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4933" y="920369"/>
          <a:ext cx="328155" cy="211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0.27909</cdr:x>
      <cdr:y>0.55399</cdr:y>
    </cdr:from>
    <cdr:to>
      <cdr:x>0.46634</cdr:x>
      <cdr:y>0.62533</cdr:y>
    </cdr:to>
    <cdr:sp macro="" textlink="">
      <cdr:nvSpPr>
        <cdr:cNvPr id="35865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365" y="1793063"/>
          <a:ext cx="643726" cy="229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生成物質</a:t>
          </a:r>
        </a:p>
      </cdr:txBody>
    </cdr:sp>
  </cdr:relSizeAnchor>
  <cdr:relSizeAnchor xmlns:cdr="http://schemas.openxmlformats.org/drawingml/2006/chartDrawing">
    <cdr:from>
      <cdr:x>0.79473</cdr:x>
      <cdr:y>0.08879</cdr:y>
    </cdr:from>
    <cdr:to>
      <cdr:x>0.79473</cdr:x>
      <cdr:y>0.53408</cdr:y>
    </cdr:to>
    <cdr:sp macro="" textlink="">
      <cdr:nvSpPr>
        <cdr:cNvPr id="35866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18606" y="337691"/>
          <a:ext cx="0" cy="16076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0.44969</cdr:x>
      <cdr:y>0.05957</cdr:y>
    </cdr:from>
    <cdr:to>
      <cdr:x>0.44969</cdr:x>
      <cdr:y>0.24168</cdr:y>
    </cdr:to>
    <cdr:sp macro="" textlink="">
      <cdr:nvSpPr>
        <cdr:cNvPr id="35867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7756" y="231994"/>
          <a:ext cx="0" cy="6572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0.46221</cdr:x>
      <cdr:y>0.16742</cdr:y>
    </cdr:from>
    <cdr:to>
      <cdr:x>0.6551</cdr:x>
      <cdr:y>0.26773</cdr:y>
    </cdr:to>
    <cdr:sp macro="" textlink="">
      <cdr:nvSpPr>
        <cdr:cNvPr id="35868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3755" y="621028"/>
          <a:ext cx="1000134" cy="362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0.4735</cdr:x>
      <cdr:y>0.64023</cdr:y>
    </cdr:from>
    <cdr:to>
      <cdr:x>0.567</cdr:x>
      <cdr:y>0.72203</cdr:y>
    </cdr:to>
    <cdr:sp macro="" textlink="">
      <cdr:nvSpPr>
        <cdr:cNvPr id="3586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2138" y="2328161"/>
          <a:ext cx="486106" cy="29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0.44969</cdr:x>
      <cdr:y>0.5633</cdr:y>
    </cdr:from>
    <cdr:to>
      <cdr:x>0.44969</cdr:x>
      <cdr:y>0.69573</cdr:y>
    </cdr:to>
    <cdr:sp macro="" textlink="">
      <cdr:nvSpPr>
        <cdr:cNvPr id="35870" name="Line 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7756" y="2051040"/>
          <a:ext cx="0" cy="4769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topLeftCell="A29" zoomScale="166" zoomScaleNormal="166" workbookViewId="0">
      <selection activeCell="R55" sqref="R55"/>
    </sheetView>
  </sheetViews>
  <sheetFormatPr defaultColWidth="9.33203125" defaultRowHeight="13.5" x14ac:dyDescent="0.15"/>
  <cols>
    <col min="1" max="1" width="13.5" style="11" customWidth="1"/>
    <col min="2" max="2" width="5" style="11" customWidth="1"/>
    <col min="3" max="3" width="5.6640625" style="11" customWidth="1"/>
    <col min="4" max="4" width="9.1640625" style="11" customWidth="1"/>
    <col min="5" max="5" width="7.33203125" style="11" customWidth="1"/>
    <col min="6" max="7" width="13.5" style="11" customWidth="1"/>
    <col min="8" max="8" width="13.83203125" style="11" customWidth="1"/>
    <col min="9" max="9" width="9.33203125" style="11"/>
    <col min="10" max="10" width="6" style="11" customWidth="1"/>
    <col min="11" max="11" width="10.5" style="11" customWidth="1"/>
    <col min="12" max="16384" width="9.33203125" style="11"/>
  </cols>
  <sheetData>
    <row r="1" spans="1:15" x14ac:dyDescent="0.15">
      <c r="A1" s="1"/>
      <c r="B1" s="1"/>
      <c r="C1" s="1"/>
      <c r="D1" s="4"/>
      <c r="E1" s="1" t="s">
        <v>29</v>
      </c>
      <c r="F1" s="1"/>
      <c r="G1" s="1"/>
      <c r="H1" s="1"/>
      <c r="I1" s="3" t="s">
        <v>28</v>
      </c>
      <c r="J1" s="1"/>
      <c r="K1" s="1" t="s">
        <v>36</v>
      </c>
      <c r="L1" s="1"/>
      <c r="M1" s="1" t="s">
        <v>0</v>
      </c>
      <c r="N1" s="1"/>
      <c r="O1" s="1"/>
    </row>
    <row r="2" spans="1:15" x14ac:dyDescent="0.15">
      <c r="A2" s="1"/>
      <c r="B2" s="1"/>
      <c r="C2" s="1" t="s">
        <v>1</v>
      </c>
      <c r="D2" s="4" t="s">
        <v>2</v>
      </c>
      <c r="E2" s="1"/>
      <c r="F2" s="1"/>
      <c r="G2" s="1"/>
      <c r="H2" s="1"/>
      <c r="I2" s="3" t="s">
        <v>8</v>
      </c>
      <c r="J2" s="1" t="s">
        <v>4</v>
      </c>
      <c r="K2" s="1" t="s">
        <v>37</v>
      </c>
      <c r="L2" s="1"/>
      <c r="M2" s="1" t="s">
        <v>3</v>
      </c>
      <c r="N2" s="1"/>
      <c r="O2" s="1"/>
    </row>
    <row r="3" spans="1:15" ht="14.25" thickBot="1" x14ac:dyDescent="0.2">
      <c r="A3" s="1"/>
      <c r="B3" s="1"/>
      <c r="C3" s="4" t="s">
        <v>5</v>
      </c>
      <c r="D3" s="4" t="s">
        <v>5</v>
      </c>
      <c r="E3" s="1" t="s">
        <v>7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/>
      <c r="M3" s="1" t="s">
        <v>6</v>
      </c>
      <c r="N3" s="1"/>
      <c r="O3" s="1"/>
    </row>
    <row r="4" spans="1:15" ht="17.25" thickBot="1" x14ac:dyDescent="0.2">
      <c r="A4" s="1" t="s">
        <v>32</v>
      </c>
      <c r="B4" s="1" t="s">
        <v>33</v>
      </c>
      <c r="C4" s="8">
        <v>25</v>
      </c>
      <c r="D4" s="9">
        <v>1000</v>
      </c>
      <c r="E4" s="5">
        <v>19.251826000000001</v>
      </c>
      <c r="F4" s="6">
        <v>5.2128150000000005E-2</v>
      </c>
      <c r="G4" s="6">
        <v>1.1974819999999999E-5</v>
      </c>
      <c r="H4" s="6">
        <v>-1.1317460999999999E-8</v>
      </c>
      <c r="I4" s="3">
        <f>(E4*((D4+273)-(C4+273))+(F4/2)*((D4+273)^2-(C4+273)^2)+(G4/3)*((D4+273)^3-(C4+273)^3)+(H4/4)*((D4+273)^4-(C4+273)^4))</f>
        <v>59414.388586517518</v>
      </c>
      <c r="J4" s="8">
        <v>-1</v>
      </c>
      <c r="K4" s="2">
        <f>I4*J4*0.001</f>
        <v>-59.414388586517518</v>
      </c>
      <c r="L4" s="1"/>
      <c r="M4" s="5">
        <f>(1/((D4+273)-(C4+273)))*(E4*((D4+273)-(C4+273))+(F4/2)*((D4+273)^2-(C4+273)^2)+(G4/3)*((D4+273)^3-(C4+273)^3)+(H4/4)*((D4+273)^4-(C4+273)^4))</f>
        <v>60.937834447710273</v>
      </c>
      <c r="N4" s="1"/>
      <c r="O4" s="1"/>
    </row>
    <row r="5" spans="1:15" ht="17.25" thickBot="1" x14ac:dyDescent="0.2">
      <c r="A5" s="1" t="s">
        <v>11</v>
      </c>
      <c r="B5" s="1" t="s">
        <v>21</v>
      </c>
      <c r="C5" s="7">
        <f>C4</f>
        <v>25</v>
      </c>
      <c r="D5" s="10">
        <f>D4</f>
        <v>1000</v>
      </c>
      <c r="E5" s="5">
        <v>29.73</v>
      </c>
      <c r="F5" s="6">
        <v>1.0200000000000001E-2</v>
      </c>
      <c r="G5" s="6">
        <v>2.4389999999999999E-6</v>
      </c>
      <c r="H5" s="6">
        <v>-1.181E-9</v>
      </c>
      <c r="I5" s="3">
        <f>(E5*((D5+273)-(C5+273))+(F5/2)*((D5+273)^2-(C5+273)^2)+(G5/3)*((D5+273)^3-(C5+273)^3)+(H5/4)*((D5+273)^4-(C5+273)^4))</f>
        <v>37681.165624322275</v>
      </c>
      <c r="J5" s="8">
        <v>-1</v>
      </c>
      <c r="K5" s="2">
        <f>I5*J5*0.001</f>
        <v>-37.681165624322276</v>
      </c>
      <c r="L5" s="1"/>
      <c r="M5" s="5">
        <f>(1/((D5+273)-(C5+273)))*(E5*((D5+273)-(C5+273))+(F5/2)*((D5+273)^2-(C5+273)^2)+(G5/3)*((D5+273)^3-(C5+273)^3)+(H5/4)*((D5+273)^4-(C5+273)^4))</f>
        <v>38.647349358279257</v>
      </c>
      <c r="N5" s="1"/>
      <c r="O5" s="1"/>
    </row>
    <row r="6" spans="1:15" ht="14.25" thickBot="1" x14ac:dyDescent="0.2">
      <c r="A6" s="1" t="s">
        <v>34</v>
      </c>
      <c r="B6" s="1" t="s">
        <v>35</v>
      </c>
      <c r="C6" s="7">
        <f>$C$5</f>
        <v>25</v>
      </c>
      <c r="D6" s="10">
        <f>$D$5</f>
        <v>1000</v>
      </c>
      <c r="E6" s="5">
        <v>30.870751000000002</v>
      </c>
      <c r="F6" s="6">
        <v>-1.285409E-2</v>
      </c>
      <c r="G6" s="6">
        <v>2.7893794000000001E-5</v>
      </c>
      <c r="H6" s="6">
        <v>-1.2715919000000002E-8</v>
      </c>
      <c r="I6" s="3">
        <f>(E6*((D6+273)-(C6+273))+(F6/2)*((D6+273)^2-(C6+273)^2)+(G6/3)*((D6+273)^3-(C6+273)^3)+(H6/4)*((D6+273)^4-(C6+273)^4))</f>
        <v>30866.179240467092</v>
      </c>
      <c r="J6" s="8">
        <v>1</v>
      </c>
      <c r="K6" s="2">
        <f>I6*J6*0.001</f>
        <v>30.866179240467094</v>
      </c>
      <c r="L6" s="1"/>
      <c r="M6" s="5">
        <f>(1/((D6+273)-(C6+273)))*(E6*((D6+273)-(C6+273))+(F6/2)*((D6+273)^2-(C6+273)^2)+(G6/3)*((D6+273)^3-(C6+273)^3)+(H6/4)*((D6+273)^4-(C6+273)^4))</f>
        <v>31.657619733812403</v>
      </c>
      <c r="N6" s="1"/>
      <c r="O6" s="1"/>
    </row>
    <row r="7" spans="1:15" ht="17.25" thickBot="1" x14ac:dyDescent="0.2">
      <c r="A7" s="1" t="s">
        <v>30</v>
      </c>
      <c r="B7" s="1" t="s">
        <v>31</v>
      </c>
      <c r="C7" s="7">
        <f>$C$5</f>
        <v>25</v>
      </c>
      <c r="D7" s="10">
        <f>$D$5</f>
        <v>1000</v>
      </c>
      <c r="E7" s="5">
        <v>27.144321000000001</v>
      </c>
      <c r="F7" s="6">
        <v>9.2742050000000006E-3</v>
      </c>
      <c r="G7" s="6">
        <v>-1.3808726000000002E-5</v>
      </c>
      <c r="H7" s="6">
        <v>7.6454620000000017E-9</v>
      </c>
      <c r="I7" s="3">
        <f>(E7*((D7+273)-(C7+273))+(F7/2)*((D7+273)^2-(C7+273)^2)+(G7/3)*((D7+273)^3-(C7+273)^3)+(H7/4)*((D7+273)^4-(C7+273)^4))</f>
        <v>29199.185036172712</v>
      </c>
      <c r="J7" s="8">
        <v>3</v>
      </c>
      <c r="K7" s="2">
        <f>I7*J7*0.001</f>
        <v>87.597555108518137</v>
      </c>
      <c r="L7" s="1"/>
      <c r="M7" s="5">
        <f>(1/((D7+273)-(C7+273)))*(E7*((D7+273)-(C7+273))+(F7/2)*((D7+273)^2-(C7+273)^2)+(G7/3)*((D7+273)^3-(C7+273)^3)+(H7/4)*((D7+273)^4-(C7+273)^4))</f>
        <v>29.947882088382269</v>
      </c>
      <c r="N7" s="1"/>
      <c r="O7" s="1"/>
    </row>
    <row r="8" spans="1:15" ht="18" customHeight="1" x14ac:dyDescent="0.15">
      <c r="A8" s="1"/>
      <c r="B8" s="1"/>
      <c r="C8" s="1"/>
      <c r="D8" s="1"/>
      <c r="E8" s="5"/>
      <c r="F8" s="6"/>
      <c r="G8" s="6"/>
      <c r="H8" s="6"/>
      <c r="I8" s="1"/>
      <c r="J8" s="1"/>
      <c r="K8" s="2">
        <f>SUM(K4:K7)</f>
        <v>21.368180138145433</v>
      </c>
      <c r="L8" s="1"/>
      <c r="M8" s="1"/>
      <c r="N8" s="1"/>
      <c r="O8" s="1"/>
    </row>
    <row r="28" spans="1:2" x14ac:dyDescent="0.15">
      <c r="A28" s="11">
        <v>1000</v>
      </c>
      <c r="B28" s="11">
        <v>96.9</v>
      </c>
    </row>
    <row r="29" spans="1:2" x14ac:dyDescent="0.15">
      <c r="A29" s="11">
        <v>25</v>
      </c>
      <c r="B29" s="11">
        <v>0</v>
      </c>
    </row>
    <row r="31" spans="1:2" x14ac:dyDescent="0.15">
      <c r="A31" s="11">
        <v>1000</v>
      </c>
      <c r="B31" s="11">
        <f>B32+118</f>
        <v>323.89999999999998</v>
      </c>
    </row>
    <row r="32" spans="1:2" x14ac:dyDescent="0.15">
      <c r="A32" s="11">
        <v>25</v>
      </c>
      <c r="B32" s="11">
        <v>205.9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workbookViewId="0">
      <selection activeCell="R30" sqref="R30"/>
    </sheetView>
  </sheetViews>
  <sheetFormatPr defaultColWidth="9.33203125" defaultRowHeight="13.5" x14ac:dyDescent="0.15"/>
  <cols>
    <col min="1" max="1" width="9.33203125" style="11"/>
    <col min="2" max="2" width="5.5" style="11" customWidth="1"/>
    <col min="3" max="3" width="6" style="11" customWidth="1"/>
    <col min="4" max="4" width="8.33203125" style="11" customWidth="1"/>
    <col min="5" max="5" width="7.5" style="11" customWidth="1"/>
    <col min="6" max="6" width="12.1640625" style="11" customWidth="1"/>
    <col min="7" max="7" width="14" style="11" customWidth="1"/>
    <col min="8" max="8" width="14.33203125" style="11" customWidth="1"/>
    <col min="9" max="9" width="9.33203125" style="11"/>
    <col min="10" max="10" width="6.1640625" style="11" customWidth="1"/>
    <col min="11" max="16384" width="9.33203125" style="11"/>
  </cols>
  <sheetData>
    <row r="1" spans="1:13" x14ac:dyDescent="0.15">
      <c r="A1" s="1"/>
      <c r="B1" s="1"/>
      <c r="C1" s="1"/>
      <c r="D1" s="4"/>
      <c r="E1" s="1" t="s">
        <v>29</v>
      </c>
      <c r="F1" s="1"/>
      <c r="G1" s="1"/>
      <c r="H1" s="1"/>
      <c r="I1" s="3" t="s">
        <v>28</v>
      </c>
      <c r="J1" s="1"/>
      <c r="K1" s="1" t="s">
        <v>36</v>
      </c>
      <c r="L1" s="1"/>
      <c r="M1" s="1" t="s">
        <v>0</v>
      </c>
    </row>
    <row r="2" spans="1:13" x14ac:dyDescent="0.15">
      <c r="A2" s="1"/>
      <c r="B2" s="1"/>
      <c r="C2" s="1" t="s">
        <v>1</v>
      </c>
      <c r="D2" s="4" t="s">
        <v>2</v>
      </c>
      <c r="E2" s="1"/>
      <c r="F2" s="1"/>
      <c r="G2" s="1"/>
      <c r="H2" s="1"/>
      <c r="I2" s="3" t="s">
        <v>8</v>
      </c>
      <c r="J2" s="1" t="s">
        <v>4</v>
      </c>
      <c r="K2" s="1" t="s">
        <v>37</v>
      </c>
      <c r="L2" s="1"/>
      <c r="M2" s="1" t="s">
        <v>3</v>
      </c>
    </row>
    <row r="3" spans="1:13" ht="14.25" thickBot="1" x14ac:dyDescent="0.2">
      <c r="A3" s="1"/>
      <c r="B3" s="1"/>
      <c r="C3" s="4" t="s">
        <v>5</v>
      </c>
      <c r="D3" s="4" t="s">
        <v>5</v>
      </c>
      <c r="E3" s="1" t="s">
        <v>7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/>
      <c r="M3" s="1" t="s">
        <v>6</v>
      </c>
    </row>
    <row r="4" spans="1:13" ht="17.25" thickBot="1" x14ac:dyDescent="0.2">
      <c r="A4" s="1" t="s">
        <v>12</v>
      </c>
      <c r="B4" s="1" t="s">
        <v>22</v>
      </c>
      <c r="C4" s="8">
        <v>25</v>
      </c>
      <c r="D4" s="9">
        <v>500</v>
      </c>
      <c r="E4" s="5">
        <v>24.87</v>
      </c>
      <c r="F4" s="6">
        <v>4.9549999999999997E-2</v>
      </c>
      <c r="G4" s="6">
        <v>-2.4029999999999999E-5</v>
      </c>
      <c r="H4" s="6">
        <v>4.0499999999999999E-9</v>
      </c>
      <c r="I4" s="3">
        <f>(E4*((D4+273)-(C4+273))+(F4/2)*((D4+273)^2-(C4+273)^2)+(G4/3)*((D4+273)^3-(C4+273)^3)+(H4/4)*((D4+273)^4-(C4+273)^4))</f>
        <v>21282.666201617812</v>
      </c>
      <c r="J4" s="8">
        <v>-1</v>
      </c>
      <c r="K4" s="2">
        <f>I4*J4*0.001</f>
        <v>-21.282666201617811</v>
      </c>
      <c r="L4" s="1"/>
      <c r="M4" s="5">
        <f>(1/((D4+273)-(C4+273)))*(E4*((D4+273)-(C4+273))+(F4/2)*((D4+273)^2-(C4+273)^2)+(G4/3)*((D4+273)^3-(C4+273)^3)+(H4/4)*((D4+273)^4-(C4+273)^4))</f>
        <v>44.805613056037501</v>
      </c>
    </row>
    <row r="5" spans="1:13" ht="17.25" thickBot="1" x14ac:dyDescent="0.2">
      <c r="A5" s="1" t="s">
        <v>30</v>
      </c>
      <c r="B5" s="1" t="s">
        <v>31</v>
      </c>
      <c r="C5" s="7">
        <f>C4</f>
        <v>25</v>
      </c>
      <c r="D5" s="10">
        <f>D4</f>
        <v>500</v>
      </c>
      <c r="E5" s="5">
        <v>27.144321000000001</v>
      </c>
      <c r="F5" s="6">
        <v>9.2742050000000006E-3</v>
      </c>
      <c r="G5" s="6">
        <v>-1.3808726000000002E-5</v>
      </c>
      <c r="H5" s="6">
        <v>7.6454620000000017E-9</v>
      </c>
      <c r="I5" s="3">
        <f>(E5*((D5+273)-(C5+273))+(F5/2)*((D5+273)^2-(C5+273)^2)+(G5/3)*((D5+273)^3-(C5+273)^3)+(H5/4)*((D5+273)^4-(C5+273)^4))</f>
        <v>13915.697192955467</v>
      </c>
      <c r="J5" s="8">
        <v>-4</v>
      </c>
      <c r="K5" s="2">
        <f>I5*J5*0.001</f>
        <v>-55.662788771821873</v>
      </c>
      <c r="L5" s="1"/>
      <c r="M5" s="5">
        <f>(1/((D5+273)-(C5+273)))*(E5*((D5+273)-(C5+273))+(F5/2)*((D5+273)^2-(C5+273)^2)+(G5/3)*((D5+273)^3-(C5+273)^3)+(H5/4)*((D5+273)^4-(C5+273)^4))</f>
        <v>29.296204616748351</v>
      </c>
    </row>
    <row r="6" spans="1:13" ht="17.25" thickBot="1" x14ac:dyDescent="0.2">
      <c r="A6" s="1" t="s">
        <v>11</v>
      </c>
      <c r="B6" s="1" t="s">
        <v>21</v>
      </c>
      <c r="C6" s="7">
        <f>$C$5</f>
        <v>25</v>
      </c>
      <c r="D6" s="10">
        <f>$D$5</f>
        <v>500</v>
      </c>
      <c r="E6" s="5">
        <v>29.73</v>
      </c>
      <c r="F6" s="6">
        <v>1.0200000000000001E-2</v>
      </c>
      <c r="G6" s="6">
        <v>2.4389999999999999E-6</v>
      </c>
      <c r="H6" s="6">
        <v>-1.181E-9</v>
      </c>
      <c r="I6" s="3">
        <f>(E6*((D6+273)-(C6+273))+(F6/2)*((D6+273)^2-(C6+273)^2)+(G6/3)*((D6+273)^3-(C6+273)^3)+(H6/4)*((D6+273)^4-(C6+273)^4))</f>
        <v>16967.16116068577</v>
      </c>
      <c r="J6" s="8">
        <v>2</v>
      </c>
      <c r="K6" s="2">
        <f>I6*J6*0.001</f>
        <v>33.934322321371539</v>
      </c>
      <c r="L6" s="1"/>
      <c r="M6" s="5">
        <f>(1/((D6+273)-(C6+273)))*(E6*((D6+273)-(C6+273))+(F6/2)*((D6+273)^2-(C6+273)^2)+(G6/3)*((D6+273)^3-(C6+273)^3)+(H6/4)*((D6+273)^4-(C6+273)^4))</f>
        <v>35.720339285654248</v>
      </c>
    </row>
    <row r="7" spans="1:13" ht="17.25" thickBot="1" x14ac:dyDescent="0.2">
      <c r="A7" s="1" t="s">
        <v>32</v>
      </c>
      <c r="B7" s="1" t="s">
        <v>33</v>
      </c>
      <c r="C7" s="7">
        <f>$C$5</f>
        <v>25</v>
      </c>
      <c r="D7" s="10">
        <f>$D$5</f>
        <v>500</v>
      </c>
      <c r="E7" s="5">
        <v>19.251826000000001</v>
      </c>
      <c r="F7" s="6">
        <v>5.2128150000000005E-2</v>
      </c>
      <c r="G7" s="6">
        <v>1.1974819999999999E-5</v>
      </c>
      <c r="H7" s="6">
        <v>-1.1317460999999999E-8</v>
      </c>
      <c r="I7" s="3">
        <f>(E7*((D7+273)-(C7+273))+(F7/2)*((D7+273)^2-(C7+273)^2)+(G7/3)*((D7+273)^3-(C7+273)^3)+(H7/4)*((D7+273)^4-(C7+273)^4))</f>
        <v>23154.228194215422</v>
      </c>
      <c r="J7" s="8">
        <v>1</v>
      </c>
      <c r="K7" s="2">
        <f>I7*J7*0.001</f>
        <v>23.154228194215424</v>
      </c>
      <c r="L7" s="1"/>
      <c r="M7" s="5">
        <f>(1/((D7+273)-(C7+273)))*(E7*((D7+273)-(C7+273))+(F7/2)*((D7+273)^2-(C7+273)^2)+(G7/3)*((D7+273)^3-(C7+273)^3)+(H7/4)*((D7+273)^4-(C7+273)^4))</f>
        <v>48.745743566769306</v>
      </c>
    </row>
    <row r="8" spans="1:13" x14ac:dyDescent="0.15">
      <c r="A8" s="1"/>
      <c r="B8" s="1"/>
      <c r="C8" s="1"/>
      <c r="D8" s="1"/>
      <c r="E8" s="1"/>
      <c r="F8" s="2"/>
      <c r="G8" s="1"/>
      <c r="H8" s="1"/>
      <c r="I8" s="1"/>
      <c r="J8" s="1"/>
      <c r="K8" s="2">
        <f>SUM(K4:K7)</f>
        <v>-19.856904457852718</v>
      </c>
      <c r="L8" s="1"/>
      <c r="M8" s="1"/>
    </row>
    <row r="33" spans="1:2" x14ac:dyDescent="0.15">
      <c r="A33" s="11">
        <v>500</v>
      </c>
      <c r="B33" s="11">
        <v>0</v>
      </c>
    </row>
    <row r="34" spans="1:2" x14ac:dyDescent="0.15">
      <c r="A34" s="11">
        <v>25</v>
      </c>
      <c r="B34" s="11">
        <v>-76.900000000000006</v>
      </c>
    </row>
    <row r="36" spans="1:2" x14ac:dyDescent="0.15">
      <c r="A36" s="11">
        <v>500</v>
      </c>
      <c r="B36" s="11">
        <f>B37+(500-25)*(2*35.8+48.6)*0.001</f>
        <v>-184.80500000000001</v>
      </c>
    </row>
    <row r="37" spans="1:2" x14ac:dyDescent="0.15">
      <c r="A37" s="11">
        <v>25</v>
      </c>
      <c r="B37" s="11">
        <f>B34-165</f>
        <v>-241.9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2" sqref="A2:P9"/>
    </sheetView>
  </sheetViews>
  <sheetFormatPr defaultColWidth="9.33203125" defaultRowHeight="13.5" x14ac:dyDescent="0.15"/>
  <cols>
    <col min="1" max="1" width="13.5" style="1" customWidth="1"/>
    <col min="2" max="2" width="6.1640625" style="1" customWidth="1"/>
    <col min="3" max="3" width="5.6640625" style="1" customWidth="1"/>
    <col min="4" max="4" width="10.1640625" style="1" customWidth="1"/>
    <col min="5" max="5" width="12.5" style="1" customWidth="1"/>
    <col min="6" max="6" width="9.33203125" style="1"/>
    <col min="7" max="7" width="13.5" style="1" customWidth="1"/>
    <col min="8" max="8" width="14.1640625" style="1" customWidth="1"/>
    <col min="9" max="9" width="15.1640625" style="1" customWidth="1"/>
    <col min="10" max="10" width="10.6640625" style="1" customWidth="1"/>
    <col min="11" max="11" width="8.33203125" style="1" customWidth="1"/>
    <col min="12" max="16384" width="9.33203125" style="1"/>
  </cols>
  <sheetData>
    <row r="1" spans="1:16" x14ac:dyDescent="0.15">
      <c r="A1" s="1" t="s">
        <v>23</v>
      </c>
      <c r="J1" s="3"/>
      <c r="P1" s="1" t="s">
        <v>24</v>
      </c>
    </row>
    <row r="2" spans="1:16" x14ac:dyDescent="0.15">
      <c r="D2" s="4"/>
      <c r="E2" s="1" t="s">
        <v>25</v>
      </c>
      <c r="F2" s="1" t="s">
        <v>29</v>
      </c>
      <c r="J2" s="3" t="s">
        <v>28</v>
      </c>
      <c r="N2" s="1" t="s">
        <v>0</v>
      </c>
    </row>
    <row r="3" spans="1:16" x14ac:dyDescent="0.15">
      <c r="C3" s="1" t="s">
        <v>1</v>
      </c>
      <c r="D3" s="4" t="s">
        <v>2</v>
      </c>
      <c r="E3" s="1" t="s">
        <v>26</v>
      </c>
      <c r="J3" s="3" t="s">
        <v>8</v>
      </c>
      <c r="K3" s="1" t="s">
        <v>4</v>
      </c>
      <c r="L3" s="1" t="s">
        <v>27</v>
      </c>
      <c r="N3" s="1" t="s">
        <v>3</v>
      </c>
    </row>
    <row r="4" spans="1:16" ht="14.25" thickBot="1" x14ac:dyDescent="0.2">
      <c r="C4" s="4" t="s">
        <v>5</v>
      </c>
      <c r="D4" s="4" t="s">
        <v>5</v>
      </c>
      <c r="E4" s="1" t="s">
        <v>6</v>
      </c>
      <c r="F4" s="1" t="s">
        <v>7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N4" s="1" t="s">
        <v>6</v>
      </c>
    </row>
    <row r="5" spans="1:16" ht="17.25" thickBot="1" x14ac:dyDescent="0.2">
      <c r="A5" s="1" t="s">
        <v>9</v>
      </c>
      <c r="B5" s="1" t="s">
        <v>19</v>
      </c>
      <c r="C5" s="8">
        <v>100</v>
      </c>
      <c r="D5" s="9">
        <v>800</v>
      </c>
      <c r="E5" s="2">
        <f>F5+G5*(D5+273)+H5*(D5+273)^2+I5*(D5+273)^3</f>
        <v>32.977488277411098</v>
      </c>
      <c r="F5" s="5">
        <v>26.52</v>
      </c>
      <c r="G5" s="6">
        <v>7.2259999999999998E-3</v>
      </c>
      <c r="H5" s="6">
        <v>-1.0380000000000001E-6</v>
      </c>
      <c r="I5" s="6">
        <v>-8.17E-11</v>
      </c>
      <c r="J5" s="3">
        <f>(F5*((D5+273)-(C5+273))+(G5/2)*((D5+273)^2-(C5+273)^2)+(H5/3)*((D5+273)^3-(C5+273)^3)+(I5/4)*((D5+273)^4-(C5+273)^4))</f>
        <v>21784.91504117327</v>
      </c>
      <c r="K5" s="8">
        <v>0.73799999999999999</v>
      </c>
      <c r="L5" s="2">
        <f>J5*K5*0.001</f>
        <v>16.077267300385873</v>
      </c>
      <c r="N5" s="5">
        <f>(1/((D5+273)-(C5+273)))*(F5*((D5+273)-(C5+273))+(G5/2)*((D5+273)^2-(C5+273)^2)+(H5/3)*((D5+273)^3-(C5+273)^3)+(I5/4)*((D5+273)^4-(C5+273)^4))</f>
        <v>31.1213072016761</v>
      </c>
    </row>
    <row r="6" spans="1:16" ht="17.25" thickBot="1" x14ac:dyDescent="0.2">
      <c r="A6" s="1" t="s">
        <v>10</v>
      </c>
      <c r="B6" s="1" t="s">
        <v>20</v>
      </c>
      <c r="C6" s="7">
        <f>$C$5</f>
        <v>100</v>
      </c>
      <c r="D6" s="10">
        <f>$D$5</f>
        <v>800</v>
      </c>
      <c r="E6" s="2">
        <f>F6+G6*(D6+273)+H6*(D6+273)^2+I6*(D6+273)^3</f>
        <v>35.170315293181993</v>
      </c>
      <c r="F6" s="5">
        <v>24.86</v>
      </c>
      <c r="G6" s="6">
        <v>1.5959999999999998E-2</v>
      </c>
      <c r="H6" s="6">
        <v>-7.2559999999999996E-6</v>
      </c>
      <c r="I6" s="6">
        <v>1.246E-9</v>
      </c>
      <c r="J6" s="3">
        <f>(F6*((D6+273)-(C6+273))+(G6/2)*((D6+273)^2-(C6+273)^2)+(H6/3)*((D6+273)^3-(C6+273)^3)+(I6/4)*((D6+273)^4-(C6+273)^4))</f>
        <v>23023.791991070731</v>
      </c>
      <c r="K6" s="8">
        <v>6.6000000000000003E-2</v>
      </c>
      <c r="L6" s="2">
        <f>J6*K6*0.001</f>
        <v>1.5195702714106682</v>
      </c>
      <c r="N6" s="5">
        <f>(1/((D6+273)-(C6+273)))*(F6*((D6+273)-(C6+273))+(G6/2)*((D6+273)^2-(C6+273)^2)+(H6/3)*((D6+273)^3-(C6+273)^3)+(I6/4)*((D6+273)^4-(C6+273)^4))</f>
        <v>32.89113141581533</v>
      </c>
    </row>
    <row r="7" spans="1:16" ht="17.25" thickBot="1" x14ac:dyDescent="0.2">
      <c r="A7" s="1" t="s">
        <v>11</v>
      </c>
      <c r="B7" s="1" t="s">
        <v>21</v>
      </c>
      <c r="C7" s="7">
        <f>$C$5</f>
        <v>100</v>
      </c>
      <c r="D7" s="10">
        <f>$D$5</f>
        <v>800</v>
      </c>
      <c r="E7" s="2">
        <f>F7+G7*(D7+273)+H7*(D7+273)^2+I7*(D7+273)^3</f>
        <v>42.023712354922999</v>
      </c>
      <c r="F7" s="5">
        <v>29.73</v>
      </c>
      <c r="G7" s="6">
        <v>1.0200000000000001E-2</v>
      </c>
      <c r="H7" s="6">
        <v>2.4389999999999999E-6</v>
      </c>
      <c r="I7" s="6">
        <v>-1.181E-9</v>
      </c>
      <c r="J7" s="3">
        <f>(F7*((D7+273)-(C7+273))+(G7/2)*((D7+273)^2-(C7+273)^2)+(H7/3)*((D7+273)^3-(C7+273)^3)+(I7/4)*((D7+273)^4-(C7+273)^4))</f>
        <v>26549.733952961102</v>
      </c>
      <c r="K7" s="8">
        <v>0.13100000000000001</v>
      </c>
      <c r="L7" s="2">
        <f>J7*K7*0.001</f>
        <v>3.4780151478379042</v>
      </c>
      <c r="N7" s="5">
        <f>(1/((D7+273)-(C7+273)))*(F7*((D7+273)-(C7+273))+(G7/2)*((D7+273)^2-(C7+273)^2)+(H7/3)*((D7+273)^3-(C7+273)^3)+(I7/4)*((D7+273)^4-(C7+273)^4))</f>
        <v>37.928191361373003</v>
      </c>
    </row>
    <row r="8" spans="1:16" ht="17.25" thickBot="1" x14ac:dyDescent="0.2">
      <c r="A8" s="1" t="s">
        <v>12</v>
      </c>
      <c r="B8" s="1" t="s">
        <v>22</v>
      </c>
      <c r="C8" s="7">
        <f>$C$5</f>
        <v>100</v>
      </c>
      <c r="D8" s="10">
        <f>$D$5</f>
        <v>800</v>
      </c>
      <c r="E8" s="2">
        <f>F8+G8*(D8+273)+H8*(D8+273)^2+I8*(D8+273)^3</f>
        <v>55.373986998849993</v>
      </c>
      <c r="F8" s="5">
        <v>24.87</v>
      </c>
      <c r="G8" s="6">
        <v>4.9549999999999997E-2</v>
      </c>
      <c r="H8" s="6">
        <v>-2.4029999999999999E-5</v>
      </c>
      <c r="I8" s="6">
        <v>4.0499999999999999E-9</v>
      </c>
      <c r="J8" s="3">
        <f>(F8*((D8+273)-(C8+273))+(G8/2)*((D8+273)^2-(C8+273)^2)+(H8/3)*((D8+273)^3-(C8+273)^3)+(I8/4)*((D8+273)^4-(C8+273)^4))</f>
        <v>34329.102098444993</v>
      </c>
      <c r="K8" s="8">
        <v>6.5000000000000002E-2</v>
      </c>
      <c r="L8" s="2">
        <f>J8*K8*0.001</f>
        <v>2.2313916363989246</v>
      </c>
      <c r="N8" s="5">
        <f>(1/((D8+273)-(C8+273)))*(F8*((D8+273)-(C8+273))+(G8/2)*((D8+273)^2-(C8+273)^2)+(H8/3)*((D8+273)^3-(C8+273)^3)+(I8/4)*((D8+273)^4-(C8+273)^4))</f>
        <v>49.041574426349989</v>
      </c>
    </row>
    <row r="9" spans="1:16" x14ac:dyDescent="0.15">
      <c r="G9" s="2"/>
      <c r="L9" s="2">
        <f>SUM(L5:L8)</f>
        <v>23.306244356033371</v>
      </c>
    </row>
    <row r="10" spans="1:16" x14ac:dyDescent="0.15">
      <c r="G10" s="2"/>
    </row>
    <row r="11" spans="1:16" x14ac:dyDescent="0.15">
      <c r="G11" s="2"/>
      <c r="H1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例題4.17 反応温度での反応熱 改質反応</vt:lpstr>
      <vt:lpstr>例題4.16 反応温度での反応熱メタネーション</vt:lpstr>
      <vt:lpstr>混合気体の熱容量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2004-01-25T12:50:10Z</dcterms:created>
  <dcterms:modified xsi:type="dcterms:W3CDTF">2017-02-17T08:17:19Z</dcterms:modified>
</cp:coreProperties>
</file>