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6525" activeTab="0"/>
  </bookViews>
  <sheets>
    <sheet name="No.1" sheetId="1" r:id="rId1"/>
    <sheet name="No.2" sheetId="2" r:id="rId2"/>
    <sheet name="No.3" sheetId="3" r:id="rId3"/>
    <sheet name="No.4" sheetId="4" r:id="rId4"/>
    <sheet name="No.5" sheetId="5" r:id="rId5"/>
    <sheet name="No.6" sheetId="6" r:id="rId6"/>
    <sheet name="No.11" sheetId="7" r:id="rId7"/>
    <sheet name="No.12" sheetId="8" r:id="rId8"/>
    <sheet name="No.13" sheetId="9" r:id="rId9"/>
    <sheet name="No.14" sheetId="10" r:id="rId10"/>
    <sheet name="No.15" sheetId="11" r:id="rId11"/>
    <sheet name="No.16" sheetId="12" r:id="rId12"/>
    <sheet name="数式モデル" sheetId="13" r:id="rId13"/>
  </sheets>
  <definedNames>
    <definedName name="solver_adj" localSheetId="0" hidden="1">'No.1'!$M$3</definedName>
    <definedName name="solver_adj" localSheetId="6" hidden="1">'No.11'!$M$3</definedName>
    <definedName name="solver_adj" localSheetId="7" hidden="1">'No.12'!$M$3</definedName>
    <definedName name="solver_adj" localSheetId="8" hidden="1">'No.13'!$M$3</definedName>
    <definedName name="solver_adj" localSheetId="9" hidden="1">'No.14'!$M$3</definedName>
    <definedName name="solver_adj" localSheetId="10" hidden="1">'No.15'!$M$3</definedName>
    <definedName name="solver_adj" localSheetId="11" hidden="1">'No.16'!$M$3</definedName>
    <definedName name="solver_adj" localSheetId="1" hidden="1">'No.2'!$M$3</definedName>
    <definedName name="solver_adj" localSheetId="2" hidden="1">'No.3'!$M$3</definedName>
    <definedName name="solver_adj" localSheetId="3" hidden="1">'No.4'!$M$3</definedName>
    <definedName name="solver_adj" localSheetId="4" hidden="1">'No.5'!$M$3</definedName>
    <definedName name="solver_adj" localSheetId="5" hidden="1">'No.6'!$M$3</definedName>
    <definedName name="solver_adj" localSheetId="12" hidden="1">'数式モデル'!$M$3</definedName>
    <definedName name="solver_cvg" localSheetId="0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12" hidden="1">0.0001</definedName>
    <definedName name="solver_drv" localSheetId="0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12" hidden="1">1</definedName>
    <definedName name="solver_est" localSheetId="0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12" hidden="1">1</definedName>
    <definedName name="solver_itr" localSheetId="0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12" hidden="1">100</definedName>
    <definedName name="solver_lhs1" localSheetId="0" hidden="1">'No.1'!$M$3</definedName>
    <definedName name="solver_lhs1" localSheetId="6" hidden="1">'No.11'!$M$3</definedName>
    <definedName name="solver_lhs1" localSheetId="7" hidden="1">'No.12'!$M$3</definedName>
    <definedName name="solver_lhs1" localSheetId="8" hidden="1">'No.13'!$M$3</definedName>
    <definedName name="solver_lhs1" localSheetId="9" hidden="1">'No.14'!$M$3</definedName>
    <definedName name="solver_lhs1" localSheetId="10" hidden="1">'No.15'!$M$3</definedName>
    <definedName name="solver_lhs1" localSheetId="11" hidden="1">'No.16'!$M$3</definedName>
    <definedName name="solver_lhs1" localSheetId="1" hidden="1">'No.2'!$M$3</definedName>
    <definedName name="solver_lhs1" localSheetId="2" hidden="1">'No.3'!$M$3</definedName>
    <definedName name="solver_lhs1" localSheetId="3" hidden="1">'No.4'!$M$3</definedName>
    <definedName name="solver_lhs1" localSheetId="4" hidden="1">'No.5'!$M$3</definedName>
    <definedName name="solver_lhs1" localSheetId="5" hidden="1">'No.6'!$M$3</definedName>
    <definedName name="solver_lhs1" localSheetId="12" hidden="1">'数式モデル'!$M$3</definedName>
    <definedName name="solver_lin" localSheetId="0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12" hidden="1">2</definedName>
    <definedName name="solver_neg" localSheetId="0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12" hidden="1">2</definedName>
    <definedName name="solver_num" localSheetId="0" hidden="1">1</definedName>
    <definedName name="solver_num" localSheetId="6" hidden="1">1</definedName>
    <definedName name="solver_num" localSheetId="7" hidden="1">1</definedName>
    <definedName name="solver_num" localSheetId="8" hidden="1">1</definedName>
    <definedName name="solver_num" localSheetId="9" hidden="1">1</definedName>
    <definedName name="solver_num" localSheetId="10" hidden="1">1</definedName>
    <definedName name="solver_num" localSheetId="11" hidden="1">1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um" localSheetId="4" hidden="1">1</definedName>
    <definedName name="solver_num" localSheetId="5" hidden="1">1</definedName>
    <definedName name="solver_num" localSheetId="12" hidden="1">1</definedName>
    <definedName name="solver_nwt" localSheetId="0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12" hidden="1">1</definedName>
    <definedName name="solver_opt" localSheetId="0" hidden="1">'No.1'!$M$111</definedName>
    <definedName name="solver_opt" localSheetId="6" hidden="1">'No.11'!$M$111</definedName>
    <definedName name="solver_opt" localSheetId="7" hidden="1">'No.12'!$M$111</definedName>
    <definedName name="solver_opt" localSheetId="8" hidden="1">'No.13'!$M$111</definedName>
    <definedName name="solver_opt" localSheetId="9" hidden="1">'No.14'!$M$111</definedName>
    <definedName name="solver_opt" localSheetId="10" hidden="1">'No.15'!$M$111</definedName>
    <definedName name="solver_opt" localSheetId="11" hidden="1">'No.16'!$M$111</definedName>
    <definedName name="solver_opt" localSheetId="1" hidden="1">'No.2'!$M$111</definedName>
    <definedName name="solver_opt" localSheetId="2" hidden="1">'No.3'!$M$111</definedName>
    <definedName name="solver_opt" localSheetId="3" hidden="1">'No.4'!$M$111</definedName>
    <definedName name="solver_opt" localSheetId="4" hidden="1">'No.5'!$M$111</definedName>
    <definedName name="solver_opt" localSheetId="5" hidden="1">'No.6'!$M$111</definedName>
    <definedName name="solver_opt" localSheetId="12" hidden="1">'数式モデル'!$M$111</definedName>
    <definedName name="solver_pre" localSheetId="0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12" hidden="1">0.000001</definedName>
    <definedName name="solver_rel1" localSheetId="0" hidden="1">1</definedName>
    <definedName name="solver_rel1" localSheetId="6" hidden="1">1</definedName>
    <definedName name="solver_rel1" localSheetId="7" hidden="1">1</definedName>
    <definedName name="solver_rel1" localSheetId="8" hidden="1">1</definedName>
    <definedName name="solver_rel1" localSheetId="9" hidden="1">1</definedName>
    <definedName name="solver_rel1" localSheetId="10" hidden="1">1</definedName>
    <definedName name="solver_rel1" localSheetId="11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1" localSheetId="12" hidden="1">1</definedName>
    <definedName name="solver_rhs1" localSheetId="0" hidden="1">0.2</definedName>
    <definedName name="solver_rhs1" localSheetId="6" hidden="1">0.2</definedName>
    <definedName name="solver_rhs1" localSheetId="7" hidden="1">0.2</definedName>
    <definedName name="solver_rhs1" localSheetId="8" hidden="1">0.2</definedName>
    <definedName name="solver_rhs1" localSheetId="9" hidden="1">0.2</definedName>
    <definedName name="solver_rhs1" localSheetId="10" hidden="1">0.2</definedName>
    <definedName name="solver_rhs1" localSheetId="11" hidden="1">0.2</definedName>
    <definedName name="solver_rhs1" localSheetId="1" hidden="1">0.2</definedName>
    <definedName name="solver_rhs1" localSheetId="2" hidden="1">0.2</definedName>
    <definedName name="solver_rhs1" localSheetId="3" hidden="1">0.2</definedName>
    <definedName name="solver_rhs1" localSheetId="4" hidden="1">0.2</definedName>
    <definedName name="solver_rhs1" localSheetId="5" hidden="1">0.2</definedName>
    <definedName name="solver_rhs1" localSheetId="12" hidden="1">0.2</definedName>
    <definedName name="solver_scl" localSheetId="0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12" hidden="1">2</definedName>
    <definedName name="solver_sho" localSheetId="0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12" hidden="1">2</definedName>
    <definedName name="solver_tim" localSheetId="0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12" hidden="1">100</definedName>
    <definedName name="solver_tol" localSheetId="0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12" hidden="1">0.05</definedName>
    <definedName name="solver_typ" localSheetId="0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12" hidden="1">1</definedName>
    <definedName name="solver_val" localSheetId="0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12" hidden="1">0</definedName>
  </definedNames>
  <calcPr fullCalcOnLoad="1"/>
</workbook>
</file>

<file path=xl/sharedStrings.xml><?xml version="1.0" encoding="utf-8"?>
<sst xmlns="http://schemas.openxmlformats.org/spreadsheetml/2006/main" count="3354" uniqueCount="201">
  <si>
    <t>税率</t>
  </si>
  <si>
    <t>純利益</t>
  </si>
  <si>
    <t>税対象</t>
  </si>
  <si>
    <t>税金</t>
  </si>
  <si>
    <t>償却</t>
  </si>
  <si>
    <t>現金</t>
  </si>
  <si>
    <t>現価係数</t>
  </si>
  <si>
    <t>現在価値</t>
  </si>
  <si>
    <t>累積現価</t>
  </si>
  <si>
    <t>回収期間</t>
  </si>
  <si>
    <t>投資</t>
  </si>
  <si>
    <t>粗収益</t>
  </si>
  <si>
    <t>年</t>
  </si>
  <si>
    <t>稼働率</t>
  </si>
  <si>
    <t>初年度</t>
  </si>
  <si>
    <t>次年度</t>
  </si>
  <si>
    <t>三年度</t>
  </si>
  <si>
    <t>n</t>
  </si>
  <si>
    <t>I, Iw</t>
  </si>
  <si>
    <t>R</t>
  </si>
  <si>
    <t>D</t>
  </si>
  <si>
    <t>R-D</t>
  </si>
  <si>
    <t>X</t>
  </si>
  <si>
    <t>P</t>
  </si>
  <si>
    <t>Cn</t>
  </si>
  <si>
    <t>(Payout)</t>
  </si>
  <si>
    <t>Fpn</t>
  </si>
  <si>
    <t>Pv</t>
  </si>
  <si>
    <t>ΣPv</t>
  </si>
  <si>
    <t>資本コスト</t>
  </si>
  <si>
    <t>内部利益率</t>
  </si>
  <si>
    <t>正味現在価値</t>
  </si>
  <si>
    <t>設備投資</t>
  </si>
  <si>
    <t>エスカレ</t>
  </si>
  <si>
    <t>ケース No.</t>
  </si>
  <si>
    <t>第2蒸留搭</t>
  </si>
  <si>
    <t>第1蒸留搭</t>
  </si>
  <si>
    <t>第3蒸留搭</t>
  </si>
  <si>
    <t>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</si>
  <si>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</si>
  <si>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</si>
  <si>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</si>
  <si>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</si>
  <si>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</si>
  <si>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</si>
  <si>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</si>
  <si>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</si>
  <si>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</si>
  <si>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</si>
  <si>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</si>
  <si>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</si>
  <si>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</si>
  <si>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</si>
  <si>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</si>
  <si>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</si>
  <si>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</si>
  <si>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</si>
  <si>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</si>
  <si>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</si>
  <si>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</si>
  <si>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</si>
  <si>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</si>
  <si>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</si>
  <si>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</si>
  <si>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</si>
  <si>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</si>
  <si>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</si>
  <si>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</si>
  <si>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</si>
  <si>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全3塔合計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</si>
  <si>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</si>
  <si>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</si>
  <si>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</si>
  <si>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</si>
  <si>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</si>
  <si>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</si>
  <si>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</si>
  <si>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</si>
  <si>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</si>
  <si>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</si>
  <si>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</si>
  <si>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</si>
  <si>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</si>
  <si>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</si>
  <si>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</si>
  <si>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</si>
  <si>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  Note: 2&lt;Payout&lt;9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</si>
  <si>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</si>
  <si>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</si>
  <si>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</si>
  <si>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</si>
  <si>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</si>
  <si>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</si>
  <si>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</si>
  <si>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</si>
  <si>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</si>
  <si>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</si>
  <si>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</si>
  <si>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</si>
  <si>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</si>
  <si>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</si>
  <si>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</si>
  <si>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</si>
  <si>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  Note: 2&lt;Payout&lt;14</t>
  </si>
  <si>
    <t xml:space="preserve">  Note: 2&lt;Payout&lt;10</t>
  </si>
  <si>
    <t>検討基準</t>
  </si>
  <si>
    <t>粗収益率</t>
  </si>
  <si>
    <t>投資率</t>
  </si>
  <si>
    <t>製品率</t>
  </si>
  <si>
    <t>処理能力</t>
  </si>
  <si>
    <t xml:space="preserve">  Note: 2&lt;Payout&lt;15</t>
  </si>
  <si>
    <t xml:space="preserve">  Note: 2&lt;Payout&lt;15</t>
  </si>
  <si>
    <t xml:space="preserve">  Note: 2&lt;Payout&lt;13</t>
  </si>
  <si>
    <t xml:space="preserve">1塔  </t>
  </si>
  <si>
    <t>2等</t>
  </si>
  <si>
    <t>3塔</t>
  </si>
  <si>
    <t>1塔</t>
  </si>
  <si>
    <t>2塔</t>
  </si>
  <si>
    <t>計</t>
  </si>
  <si>
    <t>利益係数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</si>
  <si>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</si>
  <si>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</si>
  <si>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</si>
  <si>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</si>
  <si>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</si>
  <si>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</si>
  <si>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</si>
  <si>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</si>
  <si>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</si>
  <si>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</si>
  <si>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</si>
  <si>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</si>
  <si>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</si>
  <si>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</si>
  <si>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</si>
  <si>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</si>
  <si>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</si>
  <si>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</si>
  <si>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</si>
  <si>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</si>
  <si>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</si>
  <si>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</si>
  <si>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</si>
  <si>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</si>
  <si>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</si>
  <si>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</si>
  <si>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</si>
  <si>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</si>
  <si>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</si>
  <si>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</si>
  <si>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</si>
  <si>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</si>
  <si>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  Note: 2&lt;Payout&lt;10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</si>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</sst>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0_);[Red]\(0.000\)"/>
    <numFmt numFmtId="179" formatCode="0_);[Red]\(0\)"/>
    <numFmt numFmtId="180" formatCode="0.0_ "/>
    <numFmt numFmtId="181" formatCode="#,##0.0_);[Red]\(#,##0.0\)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33" borderId="10" xfId="0" applyNumberFormat="1" applyFill="1" applyBorder="1" applyAlignment="1">
      <alignment/>
    </xf>
    <xf numFmtId="179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right"/>
    </xf>
    <xf numFmtId="178" fontId="2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178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6" fillId="0" borderId="10" xfId="0" applyFont="1" applyBorder="1" applyAlignment="1">
      <alignment vertical="center"/>
    </xf>
    <xf numFmtId="179" fontId="0" fillId="0" borderId="10" xfId="0" applyNumberFormat="1" applyBorder="1" applyAlignment="1">
      <alignment horizontal="right"/>
    </xf>
    <xf numFmtId="0" fontId="6" fillId="0" borderId="0" xfId="0" applyFont="1" applyAlignment="1">
      <alignment/>
    </xf>
    <xf numFmtId="178" fontId="3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77" fontId="0" fillId="0" borderId="10" xfId="0" applyNumberFormat="1" applyFill="1" applyBorder="1" applyAlignment="1">
      <alignment/>
    </xf>
    <xf numFmtId="18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179" fontId="0" fillId="0" borderId="0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0" xfId="0" applyNumberFormat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35" borderId="10" xfId="0" applyNumberFormat="1" applyFill="1" applyBorder="1" applyAlignment="1">
      <alignment/>
    </xf>
    <xf numFmtId="181" fontId="0" fillId="34" borderId="10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  <xf numFmtId="179" fontId="0" fillId="0" borderId="10" xfId="0" applyNumberFormat="1" applyFont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176" fontId="0" fillId="35" borderId="10" xfId="0" applyNumberFormat="1" applyFill="1" applyBorder="1" applyAlignment="1">
      <alignment/>
    </xf>
    <xf numFmtId="176" fontId="0" fillId="0" borderId="12" xfId="0" applyNumberFormat="1" applyBorder="1" applyAlignment="1">
      <alignment horizontal="center"/>
    </xf>
    <xf numFmtId="176" fontId="0" fillId="0" borderId="10" xfId="0" applyNumberFormat="1" applyBorder="1" applyAlignment="1">
      <alignment/>
    </xf>
    <xf numFmtId="177" fontId="0" fillId="0" borderId="0" xfId="0" applyNumberFormat="1" applyBorder="1" applyAlignment="1">
      <alignment horizontal="center"/>
    </xf>
    <xf numFmtId="180" fontId="0" fillId="0" borderId="10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81" fontId="0" fillId="0" borderId="12" xfId="0" applyNumberFormat="1" applyBorder="1" applyAlignment="1">
      <alignment/>
    </xf>
    <xf numFmtId="181" fontId="0" fillId="34" borderId="12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34" borderId="12" xfId="0" applyNumberFormat="1" applyFill="1" applyBorder="1" applyAlignment="1">
      <alignment/>
    </xf>
    <xf numFmtId="0" fontId="0" fillId="0" borderId="0" xfId="0" applyAlignment="1">
      <alignment horizontal="right"/>
    </xf>
    <xf numFmtId="178" fontId="0" fillId="0" borderId="14" xfId="0" applyNumberFormat="1" applyBorder="1" applyAlignment="1">
      <alignment horizontal="left"/>
    </xf>
    <xf numFmtId="178" fontId="0" fillId="0" borderId="15" xfId="0" applyNumberForma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="65" zoomScaleNormal="65" zoomScalePageLayoutView="0" workbookViewId="0" topLeftCell="A1">
      <selection activeCell="Q3" sqref="Q3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70</v>
      </c>
      <c r="B1" s="7" t="s">
        <v>71</v>
      </c>
      <c r="C1" s="7" t="s">
        <v>72</v>
      </c>
      <c r="D1" s="8" t="s">
        <v>73</v>
      </c>
      <c r="E1" s="7" t="s">
        <v>74</v>
      </c>
      <c r="F1" s="9" t="s">
        <v>75</v>
      </c>
      <c r="G1" s="7" t="s">
        <v>76</v>
      </c>
      <c r="H1" s="7" t="s">
        <v>77</v>
      </c>
      <c r="I1" s="10" t="s">
        <v>78</v>
      </c>
      <c r="J1" s="10" t="s">
        <v>79</v>
      </c>
      <c r="K1" s="10" t="s">
        <v>80</v>
      </c>
      <c r="L1" s="10" t="s">
        <v>81</v>
      </c>
      <c r="M1" s="10" t="s">
        <v>82</v>
      </c>
      <c r="N1" s="10" t="s">
        <v>83</v>
      </c>
      <c r="O1" s="10" t="s">
        <v>84</v>
      </c>
      <c r="P1" s="10" t="s">
        <v>85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21">
        <v>0.35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7.95957729392524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-46.43556080560663</v>
      </c>
      <c r="N7" s="19">
        <v>0.0013198663676636838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1.0052899269541384</v>
      </c>
      <c r="O10" s="52">
        <f aca="true" t="shared" si="2" ref="O10:O29">I10*N10</f>
        <v>-15.079348904312077</v>
      </c>
      <c r="P10" s="52">
        <f>O10</f>
        <v>-15.079348904312077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1.0039648275439461</v>
      </c>
      <c r="O11" s="52">
        <f t="shared" si="2"/>
        <v>-35.138768964038114</v>
      </c>
      <c r="P11" s="52">
        <f aca="true" t="shared" si="5" ref="P11:P29">O11+P10</f>
        <v>-50.21811786835019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1.0026414747825558</v>
      </c>
      <c r="O12" s="52">
        <f t="shared" si="2"/>
        <v>-35.09245161738946</v>
      </c>
      <c r="P12" s="52">
        <f t="shared" si="5"/>
        <v>-85.31056948573965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1.0013198663676637</v>
      </c>
      <c r="O13" s="52">
        <f t="shared" si="2"/>
        <v>-15.019797995514955</v>
      </c>
      <c r="P13" s="52">
        <f t="shared" si="5"/>
        <v>-100.3303674812546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-110.3303674812546</v>
      </c>
    </row>
    <row r="15" spans="1:16" ht="13.5">
      <c r="A15" s="43">
        <v>15</v>
      </c>
      <c r="B15" s="11">
        <v>1</v>
      </c>
      <c r="C15" s="11"/>
      <c r="D15" s="16">
        <f>$D$7*$G$7*(1+$E$7)^(B15-1)</f>
        <v>7.95957729392524</v>
      </c>
      <c r="E15" s="11">
        <f aca="true" t="shared" si="6" ref="E15:E22">($C$10+$C$11+$C$12+$C$13)*0.9/8</f>
        <v>11.25</v>
      </c>
      <c r="F15" s="16">
        <f aca="true" t="shared" si="7" ref="F15:F29">D15-E15</f>
        <v>-3.29042270607476</v>
      </c>
      <c r="G15" s="52">
        <f>IF(F15&gt;0,F15*$J$7,0)</f>
        <v>0</v>
      </c>
      <c r="H15" s="52">
        <f aca="true" t="shared" si="8" ref="H15:H29">F15-G15</f>
        <v>-3.29042270607476</v>
      </c>
      <c r="I15" s="52">
        <f aca="true" t="shared" si="9" ref="I15:I28">H15+E15</f>
        <v>7.95957729392524</v>
      </c>
      <c r="J15" s="52">
        <f aca="true" t="shared" si="10" ref="J15:J29">I15+J14</f>
        <v>-92.04042270607476</v>
      </c>
      <c r="K15" s="17">
        <f t="shared" si="3"/>
        <v>0.9523809523809523</v>
      </c>
      <c r="L15" s="52">
        <f t="shared" si="0"/>
        <v>7.580549803738323</v>
      </c>
      <c r="M15" s="52">
        <f t="shared" si="4"/>
        <v>-115.50641894626169</v>
      </c>
      <c r="N15" s="17">
        <f t="shared" si="1"/>
        <v>0.998681873383326</v>
      </c>
      <c r="O15" s="52">
        <f t="shared" si="2"/>
        <v>7.949085563236643</v>
      </c>
      <c r="P15" s="52">
        <f t="shared" si="5"/>
        <v>-102.38128191801795</v>
      </c>
    </row>
    <row r="16" spans="1:16" ht="13.5">
      <c r="A16" s="43">
        <v>16</v>
      </c>
      <c r="B16" s="11">
        <v>2</v>
      </c>
      <c r="C16" s="11"/>
      <c r="D16" s="16">
        <f>$D$7*$H$7*(1+$E$7)*(B16-1)</f>
        <v>7.95957729392524</v>
      </c>
      <c r="E16" s="11">
        <f t="shared" si="6"/>
        <v>11.25</v>
      </c>
      <c r="F16" s="16">
        <f t="shared" si="7"/>
        <v>-3.29042270607476</v>
      </c>
      <c r="G16" s="52">
        <f aca="true" t="shared" si="11" ref="G16:G22">IF(F16&gt;0,F16*$J$7,0)</f>
        <v>0</v>
      </c>
      <c r="H16" s="52">
        <f t="shared" si="8"/>
        <v>-3.29042270607476</v>
      </c>
      <c r="I16" s="52">
        <f t="shared" si="9"/>
        <v>7.95957729392524</v>
      </c>
      <c r="J16" s="52">
        <f t="shared" si="10"/>
        <v>-84.08084541214953</v>
      </c>
      <c r="K16" s="17">
        <f t="shared" si="3"/>
        <v>0.9070294784580498</v>
      </c>
      <c r="L16" s="52">
        <f t="shared" si="0"/>
        <v>7.219571241655546</v>
      </c>
      <c r="M16" s="52">
        <f t="shared" si="4"/>
        <v>-108.28684770460615</v>
      </c>
      <c r="N16" s="17">
        <f t="shared" si="1"/>
        <v>0.9973654842244296</v>
      </c>
      <c r="O16" s="52">
        <f t="shared" si="2"/>
        <v>7.938607661977522</v>
      </c>
      <c r="P16" s="52">
        <f t="shared" si="5"/>
        <v>-94.44267425604042</v>
      </c>
    </row>
    <row r="17" spans="1:16" ht="13.5">
      <c r="A17" s="43">
        <v>17</v>
      </c>
      <c r="B17" s="11">
        <v>3</v>
      </c>
      <c r="C17" s="11"/>
      <c r="D17" s="16">
        <f>$D$7*$I$7*(1+$E$7)^(B17-1)</f>
        <v>7.95957729392524</v>
      </c>
      <c r="E17" s="11">
        <f t="shared" si="6"/>
        <v>11.25</v>
      </c>
      <c r="F17" s="16">
        <f t="shared" si="7"/>
        <v>-3.29042270607476</v>
      </c>
      <c r="G17" s="52">
        <f t="shared" si="11"/>
        <v>0</v>
      </c>
      <c r="H17" s="52">
        <f t="shared" si="8"/>
        <v>-3.29042270607476</v>
      </c>
      <c r="I17" s="52">
        <f t="shared" si="9"/>
        <v>7.95957729392524</v>
      </c>
      <c r="J17" s="52">
        <f t="shared" si="10"/>
        <v>-76.1212681182243</v>
      </c>
      <c r="K17" s="17">
        <f t="shared" si="3"/>
        <v>0.863837598531476</v>
      </c>
      <c r="L17" s="52">
        <f t="shared" si="0"/>
        <v>6.875782134910044</v>
      </c>
      <c r="M17" s="52">
        <f t="shared" si="4"/>
        <v>-101.4110655696961</v>
      </c>
      <c r="N17" s="17">
        <f t="shared" si="1"/>
        <v>0.9960508302331214</v>
      </c>
      <c r="O17" s="52">
        <f t="shared" si="2"/>
        <v>7.928143571918937</v>
      </c>
      <c r="P17" s="52">
        <f t="shared" si="5"/>
        <v>-86.51453068412148</v>
      </c>
    </row>
    <row r="18" spans="1:16" ht="13.5">
      <c r="A18" s="43">
        <v>18</v>
      </c>
      <c r="B18" s="41">
        <v>4</v>
      </c>
      <c r="C18" s="41"/>
      <c r="D18" s="16">
        <f>$D$7*(1+$E$7)^(B18-1)</f>
        <v>7.95957729392524</v>
      </c>
      <c r="E18" s="41">
        <f t="shared" si="6"/>
        <v>11.25</v>
      </c>
      <c r="F18" s="42">
        <f t="shared" si="7"/>
        <v>-3.29042270607476</v>
      </c>
      <c r="G18" s="52">
        <f t="shared" si="11"/>
        <v>0</v>
      </c>
      <c r="H18" s="53">
        <f t="shared" si="8"/>
        <v>-3.29042270607476</v>
      </c>
      <c r="I18" s="53">
        <f t="shared" si="9"/>
        <v>7.95957729392524</v>
      </c>
      <c r="J18" s="53">
        <f t="shared" si="10"/>
        <v>-68.16169082429906</v>
      </c>
      <c r="K18" s="17">
        <f t="shared" si="3"/>
        <v>0.822702474791882</v>
      </c>
      <c r="L18" s="52">
        <f t="shared" si="0"/>
        <v>6.548363938009566</v>
      </c>
      <c r="M18" s="52">
        <f t="shared" si="4"/>
        <v>-94.86270163168653</v>
      </c>
      <c r="N18" s="17">
        <f t="shared" si="1"/>
        <v>0.994737909122231</v>
      </c>
      <c r="O18" s="52">
        <f t="shared" si="2"/>
        <v>7.917693274855979</v>
      </c>
      <c r="P18" s="52">
        <f t="shared" si="5"/>
        <v>-78.5968374092655</v>
      </c>
    </row>
    <row r="19" spans="1:16" ht="13.5">
      <c r="A19" s="43">
        <v>19</v>
      </c>
      <c r="B19" s="41">
        <v>5</v>
      </c>
      <c r="C19" s="41"/>
      <c r="D19" s="16">
        <f aca="true" t="shared" si="12" ref="D19:D29">$D$7*(1+$E$7)^(B19-1)</f>
        <v>7.95957729392524</v>
      </c>
      <c r="E19" s="41">
        <f t="shared" si="6"/>
        <v>11.25</v>
      </c>
      <c r="F19" s="42">
        <f t="shared" si="7"/>
        <v>-3.29042270607476</v>
      </c>
      <c r="G19" s="52">
        <f t="shared" si="11"/>
        <v>0</v>
      </c>
      <c r="H19" s="53">
        <f t="shared" si="8"/>
        <v>-3.29042270607476</v>
      </c>
      <c r="I19" s="53">
        <f t="shared" si="9"/>
        <v>7.95957729392524</v>
      </c>
      <c r="J19" s="53">
        <f t="shared" si="10"/>
        <v>-60.202113530373815</v>
      </c>
      <c r="K19" s="17">
        <f t="shared" si="3"/>
        <v>0.783526166468459</v>
      </c>
      <c r="L19" s="52">
        <f t="shared" si="0"/>
        <v>6.236537083818634</v>
      </c>
      <c r="M19" s="52">
        <f t="shared" si="4"/>
        <v>-88.6261645478679</v>
      </c>
      <c r="N19" s="17">
        <f t="shared" si="1"/>
        <v>0.9934267186076023</v>
      </c>
      <c r="O19" s="52">
        <f t="shared" si="2"/>
        <v>7.90725675260773</v>
      </c>
      <c r="P19" s="52">
        <f t="shared" si="5"/>
        <v>-70.68958065665777</v>
      </c>
    </row>
    <row r="20" spans="1:16" ht="13.5">
      <c r="A20" s="43">
        <v>20</v>
      </c>
      <c r="B20" s="41">
        <v>6</v>
      </c>
      <c r="C20" s="41"/>
      <c r="D20" s="16">
        <f t="shared" si="12"/>
        <v>7.95957729392524</v>
      </c>
      <c r="E20" s="41">
        <f t="shared" si="6"/>
        <v>11.25</v>
      </c>
      <c r="F20" s="42">
        <f t="shared" si="7"/>
        <v>-3.29042270607476</v>
      </c>
      <c r="G20" s="52">
        <f t="shared" si="11"/>
        <v>0</v>
      </c>
      <c r="H20" s="53">
        <f t="shared" si="8"/>
        <v>-3.29042270607476</v>
      </c>
      <c r="I20" s="53">
        <f t="shared" si="9"/>
        <v>7.95957729392524</v>
      </c>
      <c r="J20" s="53">
        <f t="shared" si="10"/>
        <v>-52.24253623644857</v>
      </c>
      <c r="K20" s="17">
        <f t="shared" si="3"/>
        <v>0.7462153966366276</v>
      </c>
      <c r="L20" s="52">
        <f t="shared" si="0"/>
        <v>5.939559127446318</v>
      </c>
      <c r="M20" s="52">
        <f t="shared" si="4"/>
        <v>-82.68660542042159</v>
      </c>
      <c r="N20" s="17">
        <f t="shared" si="1"/>
        <v>0.9921172564080907</v>
      </c>
      <c r="O20" s="52">
        <f t="shared" si="2"/>
        <v>7.896833987017244</v>
      </c>
      <c r="P20" s="52">
        <f t="shared" si="5"/>
        <v>-62.79274666964052</v>
      </c>
    </row>
    <row r="21" spans="1:16" ht="13.5">
      <c r="A21" s="43">
        <v>21</v>
      </c>
      <c r="B21" s="41">
        <v>7</v>
      </c>
      <c r="C21" s="41"/>
      <c r="D21" s="42">
        <f t="shared" si="12"/>
        <v>7.95957729392524</v>
      </c>
      <c r="E21" s="41">
        <f t="shared" si="6"/>
        <v>11.25</v>
      </c>
      <c r="F21" s="42">
        <f t="shared" si="7"/>
        <v>-3.29042270607476</v>
      </c>
      <c r="G21" s="52">
        <f t="shared" si="11"/>
        <v>0</v>
      </c>
      <c r="H21" s="53">
        <f t="shared" si="8"/>
        <v>-3.29042270607476</v>
      </c>
      <c r="I21" s="53">
        <f t="shared" si="9"/>
        <v>7.95957729392524</v>
      </c>
      <c r="J21" s="53">
        <f t="shared" si="10"/>
        <v>-44.28295894252333</v>
      </c>
      <c r="K21" s="17">
        <f t="shared" si="3"/>
        <v>0.7106813301301215</v>
      </c>
      <c r="L21" s="52">
        <f t="shared" si="0"/>
        <v>5.656722978520302</v>
      </c>
      <c r="M21" s="52">
        <f t="shared" si="4"/>
        <v>-77.02988244190128</v>
      </c>
      <c r="N21" s="17">
        <f t="shared" si="1"/>
        <v>0.9908095202455575</v>
      </c>
      <c r="O21" s="52">
        <f t="shared" si="2"/>
        <v>7.8864249599514995</v>
      </c>
      <c r="P21" s="52">
        <f t="shared" si="5"/>
        <v>-54.906321709689024</v>
      </c>
    </row>
    <row r="22" spans="1:16" ht="13.5">
      <c r="A22" s="43">
        <v>22</v>
      </c>
      <c r="B22" s="41">
        <v>8</v>
      </c>
      <c r="C22" s="41"/>
      <c r="D22" s="42">
        <f t="shared" si="12"/>
        <v>7.95957729392524</v>
      </c>
      <c r="E22" s="41">
        <f t="shared" si="6"/>
        <v>11.25</v>
      </c>
      <c r="F22" s="42">
        <f t="shared" si="7"/>
        <v>-3.29042270607476</v>
      </c>
      <c r="G22" s="52">
        <f t="shared" si="11"/>
        <v>0</v>
      </c>
      <c r="H22" s="53">
        <f t="shared" si="8"/>
        <v>-3.29042270607476</v>
      </c>
      <c r="I22" s="53">
        <f t="shared" si="9"/>
        <v>7.95957729392524</v>
      </c>
      <c r="J22" s="53">
        <f t="shared" si="10"/>
        <v>-36.32338164859809</v>
      </c>
      <c r="K22" s="17">
        <f t="shared" si="3"/>
        <v>0.6768393620286872</v>
      </c>
      <c r="L22" s="52">
        <f t="shared" si="0"/>
        <v>5.387355217638384</v>
      </c>
      <c r="M22" s="52">
        <f t="shared" si="4"/>
        <v>-71.64252722426289</v>
      </c>
      <c r="N22" s="17">
        <f t="shared" si="1"/>
        <v>0.9895035078448678</v>
      </c>
      <c r="O22" s="52">
        <f t="shared" si="2"/>
        <v>7.876029653301385</v>
      </c>
      <c r="P22" s="52">
        <f t="shared" si="5"/>
        <v>-47.03029205638764</v>
      </c>
    </row>
    <row r="23" spans="1:16" ht="13.5">
      <c r="A23" s="43">
        <v>23</v>
      </c>
      <c r="B23" s="11">
        <v>9</v>
      </c>
      <c r="C23" s="11"/>
      <c r="D23" s="16">
        <f t="shared" si="12"/>
        <v>7.95957729392524</v>
      </c>
      <c r="E23" s="11"/>
      <c r="F23" s="16">
        <f t="shared" si="7"/>
        <v>7.95957729392524</v>
      </c>
      <c r="G23" s="52">
        <f aca="true" t="shared" si="13" ref="G23:G29">F23*$J$7</f>
        <v>3.97978864696262</v>
      </c>
      <c r="H23" s="52">
        <f t="shared" si="8"/>
        <v>3.97978864696262</v>
      </c>
      <c r="I23" s="52">
        <f t="shared" si="9"/>
        <v>3.97978864696262</v>
      </c>
      <c r="J23" s="52">
        <f t="shared" si="10"/>
        <v>-32.34359300163547</v>
      </c>
      <c r="K23" s="17">
        <f t="shared" si="3"/>
        <v>0.6446089162177973</v>
      </c>
      <c r="L23" s="52">
        <f t="shared" si="0"/>
        <v>2.5654072464944684</v>
      </c>
      <c r="M23" s="52">
        <f t="shared" si="4"/>
        <v>-69.07711997776842</v>
      </c>
      <c r="N23" s="17">
        <f t="shared" si="1"/>
        <v>0.9881992169338853</v>
      </c>
      <c r="O23" s="52">
        <f t="shared" si="2"/>
        <v>3.932824024490828</v>
      </c>
      <c r="P23" s="52">
        <f t="shared" si="5"/>
        <v>-43.09746803189681</v>
      </c>
    </row>
    <row r="24" spans="1:16" ht="13.5">
      <c r="A24" s="43">
        <v>24</v>
      </c>
      <c r="B24" s="11">
        <v>10</v>
      </c>
      <c r="C24" s="11"/>
      <c r="D24" s="16">
        <f t="shared" si="12"/>
        <v>7.95957729392524</v>
      </c>
      <c r="E24" s="11"/>
      <c r="F24" s="16">
        <f t="shared" si="7"/>
        <v>7.95957729392524</v>
      </c>
      <c r="G24" s="52">
        <f t="shared" si="13"/>
        <v>3.97978864696262</v>
      </c>
      <c r="H24" s="52">
        <f t="shared" si="8"/>
        <v>3.97978864696262</v>
      </c>
      <c r="I24" s="52">
        <f t="shared" si="9"/>
        <v>3.97978864696262</v>
      </c>
      <c r="J24" s="52">
        <f t="shared" si="10"/>
        <v>-28.363804354672848</v>
      </c>
      <c r="K24" s="17">
        <f t="shared" si="3"/>
        <v>0.6139132535407593</v>
      </c>
      <c r="L24" s="52">
        <f t="shared" si="0"/>
        <v>2.4432449966613983</v>
      </c>
      <c r="M24" s="52">
        <f t="shared" si="4"/>
        <v>-66.63387498110703</v>
      </c>
      <c r="N24" s="17">
        <f t="shared" si="1"/>
        <v>0.9868966452434684</v>
      </c>
      <c r="O24" s="52">
        <f t="shared" si="2"/>
        <v>3.927640064465452</v>
      </c>
      <c r="P24" s="52">
        <f t="shared" si="5"/>
        <v>-39.16982796743136</v>
      </c>
    </row>
    <row r="25" spans="1:16" ht="13.5">
      <c r="A25" s="43">
        <v>25</v>
      </c>
      <c r="B25" s="11">
        <v>11</v>
      </c>
      <c r="C25" s="11"/>
      <c r="D25" s="16">
        <f t="shared" si="12"/>
        <v>7.95957729392524</v>
      </c>
      <c r="E25" s="11"/>
      <c r="F25" s="16">
        <f t="shared" si="7"/>
        <v>7.95957729392524</v>
      </c>
      <c r="G25" s="52">
        <f t="shared" si="13"/>
        <v>3.97978864696262</v>
      </c>
      <c r="H25" s="52">
        <f t="shared" si="8"/>
        <v>3.97978864696262</v>
      </c>
      <c r="I25" s="52">
        <f t="shared" si="9"/>
        <v>3.97978864696262</v>
      </c>
      <c r="J25" s="52">
        <f t="shared" si="10"/>
        <v>-24.384015707710226</v>
      </c>
      <c r="K25" s="17">
        <f t="shared" si="3"/>
        <v>0.5846792890864374</v>
      </c>
      <c r="L25" s="52">
        <f t="shared" si="0"/>
        <v>2.326899996820379</v>
      </c>
      <c r="M25" s="52">
        <f t="shared" si="4"/>
        <v>-64.30697498428665</v>
      </c>
      <c r="N25" s="17">
        <f t="shared" si="1"/>
        <v>0.9855957905074665</v>
      </c>
      <c r="O25" s="52">
        <f t="shared" si="2"/>
        <v>3.922462937555764</v>
      </c>
      <c r="P25" s="52">
        <f t="shared" si="5"/>
        <v>-35.247365029875596</v>
      </c>
    </row>
    <row r="26" spans="1:16" ht="13.5">
      <c r="A26" s="43">
        <v>26</v>
      </c>
      <c r="B26" s="11">
        <v>12</v>
      </c>
      <c r="C26" s="11"/>
      <c r="D26" s="16">
        <f t="shared" si="12"/>
        <v>7.95957729392524</v>
      </c>
      <c r="E26" s="11"/>
      <c r="F26" s="16">
        <f t="shared" si="7"/>
        <v>7.95957729392524</v>
      </c>
      <c r="G26" s="52">
        <f t="shared" si="13"/>
        <v>3.97978864696262</v>
      </c>
      <c r="H26" s="52">
        <f t="shared" si="8"/>
        <v>3.97978864696262</v>
      </c>
      <c r="I26" s="52">
        <f t="shared" si="9"/>
        <v>3.97978864696262</v>
      </c>
      <c r="J26" s="52">
        <f t="shared" si="10"/>
        <v>-20.404227060747605</v>
      </c>
      <c r="K26" s="17">
        <f t="shared" si="3"/>
        <v>0.5568374181775595</v>
      </c>
      <c r="L26" s="52">
        <f t="shared" si="0"/>
        <v>2.216095235067028</v>
      </c>
      <c r="M26" s="52">
        <f t="shared" si="4"/>
        <v>-62.090879749219624</v>
      </c>
      <c r="N26" s="17">
        <f t="shared" si="1"/>
        <v>0.984296650462717</v>
      </c>
      <c r="O26" s="52">
        <f t="shared" si="2"/>
        <v>3.917292634754855</v>
      </c>
      <c r="P26" s="52">
        <f t="shared" si="5"/>
        <v>-31.33007239512074</v>
      </c>
    </row>
    <row r="27" spans="1:16" ht="13.5">
      <c r="A27" s="58">
        <v>27</v>
      </c>
      <c r="B27" s="33">
        <v>13</v>
      </c>
      <c r="C27" s="11"/>
      <c r="D27" s="16">
        <f t="shared" si="12"/>
        <v>7.95957729392524</v>
      </c>
      <c r="E27" s="11"/>
      <c r="F27" s="16">
        <f t="shared" si="7"/>
        <v>7.95957729392524</v>
      </c>
      <c r="G27" s="52">
        <f t="shared" si="13"/>
        <v>3.97978864696262</v>
      </c>
      <c r="H27" s="52">
        <f t="shared" si="8"/>
        <v>3.97978864696262</v>
      </c>
      <c r="I27" s="52">
        <f t="shared" si="9"/>
        <v>3.97978864696262</v>
      </c>
      <c r="J27" s="54">
        <f t="shared" si="10"/>
        <v>-16.424438413784983</v>
      </c>
      <c r="K27" s="17">
        <f t="shared" si="3"/>
        <v>0.5303213506452946</v>
      </c>
      <c r="L27" s="52">
        <f t="shared" si="0"/>
        <v>2.110566890540026</v>
      </c>
      <c r="M27" s="52">
        <f t="shared" si="4"/>
        <v>-59.980312858679596</v>
      </c>
      <c r="N27" s="17">
        <f t="shared" si="1"/>
        <v>0.9829992228490391</v>
      </c>
      <c r="O27" s="52">
        <f t="shared" si="2"/>
        <v>3.912129147067684</v>
      </c>
      <c r="P27" s="52">
        <f t="shared" si="5"/>
        <v>-27.417943248053056</v>
      </c>
    </row>
    <row r="28" spans="1:16" ht="13.5">
      <c r="A28" s="58">
        <v>28</v>
      </c>
      <c r="B28" s="33">
        <v>14</v>
      </c>
      <c r="C28" s="11"/>
      <c r="D28" s="16">
        <f t="shared" si="12"/>
        <v>7.95957729392524</v>
      </c>
      <c r="E28" s="11"/>
      <c r="F28" s="16">
        <f t="shared" si="7"/>
        <v>7.95957729392524</v>
      </c>
      <c r="G28" s="52">
        <f t="shared" si="13"/>
        <v>3.97978864696262</v>
      </c>
      <c r="H28" s="52">
        <f t="shared" si="8"/>
        <v>3.97978864696262</v>
      </c>
      <c r="I28" s="52">
        <f t="shared" si="9"/>
        <v>3.97978864696262</v>
      </c>
      <c r="J28" s="54">
        <f t="shared" si="10"/>
        <v>-12.444649766822364</v>
      </c>
      <c r="K28" s="17">
        <f t="shared" si="3"/>
        <v>0.5050679529955189</v>
      </c>
      <c r="L28" s="52">
        <f t="shared" si="0"/>
        <v>2.0100637052762163</v>
      </c>
      <c r="M28" s="52">
        <f t="shared" si="4"/>
        <v>-57.97024915340338</v>
      </c>
      <c r="N28" s="17">
        <f t="shared" si="1"/>
        <v>0.9817035054092319</v>
      </c>
      <c r="O28" s="52">
        <f t="shared" si="2"/>
        <v>3.906972465511068</v>
      </c>
      <c r="P28" s="52">
        <f t="shared" si="5"/>
        <v>-23.51097078254199</v>
      </c>
    </row>
    <row r="29" spans="1:16" ht="13.5">
      <c r="A29" s="43">
        <v>29</v>
      </c>
      <c r="B29" s="11">
        <v>15</v>
      </c>
      <c r="C29" s="20">
        <f>(-0.1*F4)+(-C14)</f>
        <v>-20</v>
      </c>
      <c r="D29" s="16">
        <f t="shared" si="12"/>
        <v>7.95957729392524</v>
      </c>
      <c r="E29" s="11"/>
      <c r="F29" s="16">
        <f t="shared" si="7"/>
        <v>7.95957729392524</v>
      </c>
      <c r="G29" s="52">
        <f t="shared" si="13"/>
        <v>3.97978864696262</v>
      </c>
      <c r="H29" s="52">
        <f t="shared" si="8"/>
        <v>3.97978864696262</v>
      </c>
      <c r="I29" s="52">
        <f>H29+E29-C29</f>
        <v>23.97978864696262</v>
      </c>
      <c r="J29" s="52">
        <f t="shared" si="10"/>
        <v>11.535138880140257</v>
      </c>
      <c r="K29" s="17">
        <f t="shared" si="3"/>
        <v>0.4810170980909702</v>
      </c>
      <c r="L29" s="53">
        <f t="shared" si="0"/>
        <v>11.534688347796752</v>
      </c>
      <c r="M29" s="55">
        <f t="shared" si="4"/>
        <v>-46.43556080560663</v>
      </c>
      <c r="N29" s="17">
        <f t="shared" si="1"/>
        <v>0.9804094958890698</v>
      </c>
      <c r="O29" s="53">
        <f t="shared" si="2"/>
        <v>23.510012498895062</v>
      </c>
      <c r="P29" s="55">
        <f t="shared" si="5"/>
        <v>-0.0009582836469270717</v>
      </c>
    </row>
    <row r="30" spans="1:13" ht="13.5">
      <c r="A30" s="43">
        <v>30</v>
      </c>
      <c r="G30" s="28" t="s">
        <v>34</v>
      </c>
      <c r="H30" s="7">
        <v>1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28&gt;0,IF(J27&lt;0,B27+(-J27)/(J28-J27),0),0)+IF(J29&gt;0,IF(J28&lt;0,B28+(-J28)/(J29-J28),0),0)</f>
        <v>14.518964113905927</v>
      </c>
      <c r="K30" s="77" t="s">
        <v>110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</v>
      </c>
      <c r="F32" s="65"/>
    </row>
    <row r="33" spans="1:16" ht="13.5">
      <c r="A33" s="7" t="s">
        <v>39</v>
      </c>
      <c r="B33" s="7" t="s">
        <v>40</v>
      </c>
      <c r="C33" s="7" t="s">
        <v>41</v>
      </c>
      <c r="D33" s="8" t="s">
        <v>42</v>
      </c>
      <c r="E33" s="7" t="s">
        <v>43</v>
      </c>
      <c r="F33" s="9" t="s">
        <v>44</v>
      </c>
      <c r="G33" s="7" t="s">
        <v>45</v>
      </c>
      <c r="H33" s="7" t="s">
        <v>46</v>
      </c>
      <c r="I33" s="10" t="s">
        <v>47</v>
      </c>
      <c r="J33" s="10" t="s">
        <v>38</v>
      </c>
      <c r="K33" s="10" t="s">
        <v>48</v>
      </c>
      <c r="L33" s="10" t="s">
        <v>49</v>
      </c>
      <c r="M33" s="10" t="s">
        <v>50</v>
      </c>
      <c r="N33" s="10" t="s">
        <v>51</v>
      </c>
      <c r="O33" s="10" t="s">
        <v>52</v>
      </c>
      <c r="P33" s="10" t="s">
        <v>53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</f>
        <v>55.71704105747668</v>
      </c>
      <c r="E35" s="17">
        <f>$E$7</f>
        <v>0</v>
      </c>
      <c r="F35" s="81"/>
      <c r="G35" s="39">
        <v>1</v>
      </c>
      <c r="H35" s="39">
        <v>1</v>
      </c>
      <c r="I35" s="39">
        <v>1</v>
      </c>
      <c r="J35" s="21">
        <v>0.5</v>
      </c>
      <c r="K35" s="18">
        <v>0.05</v>
      </c>
      <c r="L35" s="24"/>
      <c r="M35" s="24">
        <f>M57</f>
        <v>209.21031092254177</v>
      </c>
      <c r="N35" s="24">
        <v>0.1915797832564155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2.0160091777570543</v>
      </c>
      <c r="O38" s="16">
        <f aca="true" t="shared" si="16" ref="O38:O57">I38*N38</f>
        <v>-28.188941622426135</v>
      </c>
      <c r="P38" s="16">
        <f>O38</f>
        <v>-28.188941622426135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1.6918793068539588</v>
      </c>
      <c r="O39" s="16">
        <f t="shared" si="16"/>
        <v>-55.19915497327669</v>
      </c>
      <c r="P39" s="16">
        <f aca="true" t="shared" si="19" ref="P39:P57">O39+P38</f>
        <v>-83.38809659570282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1.419862379865406</v>
      </c>
      <c r="O40" s="16">
        <f t="shared" si="16"/>
        <v>-46.324346677337346</v>
      </c>
      <c r="P40" s="16">
        <f t="shared" si="19"/>
        <v>-129.71244327304015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1.1915797832564154</v>
      </c>
      <c r="O41" s="16">
        <f t="shared" si="16"/>
        <v>-16.661319461873045</v>
      </c>
      <c r="P41" s="16">
        <f t="shared" si="19"/>
        <v>-146.37376273491319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-155.69546025277475</v>
      </c>
    </row>
    <row r="43" spans="1:16" ht="13.5">
      <c r="A43" s="43">
        <v>43</v>
      </c>
      <c r="B43" s="11">
        <v>1</v>
      </c>
      <c r="C43" s="11"/>
      <c r="D43" s="16">
        <f>$D$32*$D$35*G35*(1+$E$7)^(B43-1)*$D$32</f>
        <v>55.71704105747668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45.230131349882406</v>
      </c>
      <c r="G43" s="16">
        <f aca="true" t="shared" si="22" ref="G43:G50">F43*(1-$J$7)</f>
        <v>22.615065674941203</v>
      </c>
      <c r="H43" s="16">
        <f aca="true" t="shared" si="23" ref="H43:H57">F43-G43</f>
        <v>22.615065674941203</v>
      </c>
      <c r="I43" s="16">
        <f aca="true" t="shared" si="24" ref="I43:I56">H43+E43</f>
        <v>33.10197538253547</v>
      </c>
      <c r="J43" s="16">
        <f aca="true" t="shared" si="25" ref="J43:J57">I43+J42</f>
        <v>-60.11499979608028</v>
      </c>
      <c r="K43" s="18">
        <f t="shared" si="17"/>
        <v>0.9523809523809523</v>
      </c>
      <c r="L43" s="16">
        <f t="shared" si="14"/>
        <v>31.52569084050997</v>
      </c>
      <c r="M43" s="16">
        <f t="shared" si="18"/>
        <v>-83.21225826728809</v>
      </c>
      <c r="N43" s="18">
        <f t="shared" si="15"/>
        <v>0.839222026130004</v>
      </c>
      <c r="O43" s="16">
        <f t="shared" si="16"/>
        <v>27.77990684943693</v>
      </c>
      <c r="P43" s="16">
        <f t="shared" si="19"/>
        <v>-127.91555340333782</v>
      </c>
    </row>
    <row r="44" spans="1:16" ht="13.5">
      <c r="A44" s="58">
        <v>44</v>
      </c>
      <c r="B44" s="33">
        <v>2</v>
      </c>
      <c r="C44" s="11"/>
      <c r="D44" s="16">
        <f>$D$32*$D$35*H35*(1+E35)^(B44-1)*$D$32</f>
        <v>55.71704105747668</v>
      </c>
      <c r="E44" s="40">
        <f t="shared" si="20"/>
        <v>10.486909707594272</v>
      </c>
      <c r="F44" s="16">
        <f t="shared" si="21"/>
        <v>45.230131349882406</v>
      </c>
      <c r="G44" s="16">
        <f t="shared" si="22"/>
        <v>22.615065674941203</v>
      </c>
      <c r="H44" s="16">
        <f t="shared" si="23"/>
        <v>22.615065674941203</v>
      </c>
      <c r="I44" s="16">
        <f t="shared" si="24"/>
        <v>33.10197538253547</v>
      </c>
      <c r="J44" s="62">
        <f t="shared" si="25"/>
        <v>-27.013024413544812</v>
      </c>
      <c r="K44" s="18">
        <f t="shared" si="17"/>
        <v>0.9070294784580498</v>
      </c>
      <c r="L44" s="16">
        <f t="shared" si="14"/>
        <v>30.024467467152352</v>
      </c>
      <c r="M44" s="16">
        <f t="shared" si="18"/>
        <v>-53.187790800135744</v>
      </c>
      <c r="N44" s="18">
        <f t="shared" si="15"/>
        <v>0.7042936091417491</v>
      </c>
      <c r="O44" s="16">
        <f t="shared" si="16"/>
        <v>23.31350971188724</v>
      </c>
      <c r="P44" s="16">
        <f t="shared" si="19"/>
        <v>-104.60204369145059</v>
      </c>
    </row>
    <row r="45" spans="1:16" ht="13.5">
      <c r="A45" s="58">
        <v>45</v>
      </c>
      <c r="B45" s="33">
        <v>3</v>
      </c>
      <c r="C45" s="11"/>
      <c r="D45" s="16">
        <f>$D$32*$D$35*I35*(1+E35)^(B45-1)*$D$32</f>
        <v>55.71704105747668</v>
      </c>
      <c r="E45" s="40">
        <f t="shared" si="20"/>
        <v>10.486909707594272</v>
      </c>
      <c r="F45" s="16">
        <f t="shared" si="21"/>
        <v>45.230131349882406</v>
      </c>
      <c r="G45" s="16">
        <f t="shared" si="22"/>
        <v>22.615065674941203</v>
      </c>
      <c r="H45" s="16">
        <f t="shared" si="23"/>
        <v>22.615065674941203</v>
      </c>
      <c r="I45" s="16">
        <f t="shared" si="24"/>
        <v>33.10197538253547</v>
      </c>
      <c r="J45" s="62">
        <f t="shared" si="25"/>
        <v>6.088950968990659</v>
      </c>
      <c r="K45" s="18">
        <f t="shared" si="17"/>
        <v>0.863837598531476</v>
      </c>
      <c r="L45" s="16">
        <f t="shared" si="14"/>
        <v>28.59473092109748</v>
      </c>
      <c r="M45" s="16">
        <f t="shared" si="18"/>
        <v>-24.593059879038265</v>
      </c>
      <c r="N45" s="18">
        <f t="shared" si="15"/>
        <v>0.5910587096543518</v>
      </c>
      <c r="O45" s="16">
        <f t="shared" si="16"/>
        <v>19.565210856611536</v>
      </c>
      <c r="P45" s="16">
        <f t="shared" si="19"/>
        <v>-85.03683283483906</v>
      </c>
    </row>
    <row r="46" spans="1:16" ht="13.5">
      <c r="A46" s="43">
        <v>46</v>
      </c>
      <c r="B46" s="23">
        <v>4</v>
      </c>
      <c r="C46" s="11"/>
      <c r="D46" s="16">
        <f aca="true" t="shared" si="26" ref="D46:D57">$D$32*$D$35*(1+$E$7)^(B46-1)*$D$32</f>
        <v>55.71704105747668</v>
      </c>
      <c r="E46" s="40">
        <f t="shared" si="20"/>
        <v>10.486909707594272</v>
      </c>
      <c r="F46" s="16">
        <f t="shared" si="21"/>
        <v>45.230131349882406</v>
      </c>
      <c r="G46" s="16">
        <f t="shared" si="22"/>
        <v>22.615065674941203</v>
      </c>
      <c r="H46" s="16">
        <f t="shared" si="23"/>
        <v>22.615065674941203</v>
      </c>
      <c r="I46" s="16">
        <f t="shared" si="24"/>
        <v>33.10197538253547</v>
      </c>
      <c r="J46" s="42">
        <f t="shared" si="25"/>
        <v>39.19092635152613</v>
      </c>
      <c r="K46" s="18">
        <f t="shared" si="17"/>
        <v>0.822702474791882</v>
      </c>
      <c r="L46" s="16">
        <f t="shared" si="14"/>
        <v>27.233077067711886</v>
      </c>
      <c r="M46" s="16">
        <f t="shared" si="18"/>
        <v>2.640017188673621</v>
      </c>
      <c r="N46" s="18">
        <f t="shared" si="15"/>
        <v>0.49602948787791096</v>
      </c>
      <c r="O46" s="16">
        <f t="shared" si="16"/>
        <v>16.419555896746285</v>
      </c>
      <c r="P46" s="16">
        <f t="shared" si="19"/>
        <v>-68.61727693809277</v>
      </c>
    </row>
    <row r="47" spans="1:16" ht="13.5">
      <c r="A47" s="43">
        <v>47</v>
      </c>
      <c r="B47" s="41">
        <v>5</v>
      </c>
      <c r="C47" s="11"/>
      <c r="D47" s="16">
        <f t="shared" si="26"/>
        <v>55.71704105747668</v>
      </c>
      <c r="E47" s="40">
        <f t="shared" si="20"/>
        <v>10.486909707594272</v>
      </c>
      <c r="F47" s="16">
        <f t="shared" si="21"/>
        <v>45.230131349882406</v>
      </c>
      <c r="G47" s="16">
        <f t="shared" si="22"/>
        <v>22.615065674941203</v>
      </c>
      <c r="H47" s="16">
        <f t="shared" si="23"/>
        <v>22.615065674941203</v>
      </c>
      <c r="I47" s="16">
        <f t="shared" si="24"/>
        <v>33.10197538253547</v>
      </c>
      <c r="J47" s="42">
        <f t="shared" si="25"/>
        <v>72.2929017340616</v>
      </c>
      <c r="K47" s="18">
        <f t="shared" si="17"/>
        <v>0.783526166468459</v>
      </c>
      <c r="L47" s="16">
        <f t="shared" si="14"/>
        <v>25.936263874011317</v>
      </c>
      <c r="M47" s="16">
        <f t="shared" si="18"/>
        <v>28.576281062684938</v>
      </c>
      <c r="N47" s="18">
        <f t="shared" si="15"/>
        <v>0.4162788718371287</v>
      </c>
      <c r="O47" s="16">
        <f t="shared" si="16"/>
        <v>13.779652967822273</v>
      </c>
      <c r="P47" s="16">
        <f t="shared" si="19"/>
        <v>-54.8376239702705</v>
      </c>
    </row>
    <row r="48" spans="1:16" ht="13.5">
      <c r="A48" s="43">
        <v>48</v>
      </c>
      <c r="B48" s="11">
        <v>6</v>
      </c>
      <c r="C48" s="11"/>
      <c r="D48" s="16">
        <f t="shared" si="26"/>
        <v>55.71704105747668</v>
      </c>
      <c r="E48" s="40">
        <f t="shared" si="20"/>
        <v>10.486909707594272</v>
      </c>
      <c r="F48" s="16">
        <f t="shared" si="21"/>
        <v>45.230131349882406</v>
      </c>
      <c r="G48" s="16">
        <f t="shared" si="22"/>
        <v>22.615065674941203</v>
      </c>
      <c r="H48" s="16">
        <f t="shared" si="23"/>
        <v>22.615065674941203</v>
      </c>
      <c r="I48" s="16">
        <f t="shared" si="24"/>
        <v>33.10197538253547</v>
      </c>
      <c r="J48" s="16">
        <f t="shared" si="25"/>
        <v>105.39487711659707</v>
      </c>
      <c r="K48" s="18">
        <f t="shared" si="17"/>
        <v>0.7462153966366276</v>
      </c>
      <c r="L48" s="16">
        <f t="shared" si="14"/>
        <v>24.70120368953459</v>
      </c>
      <c r="M48" s="16">
        <f t="shared" si="18"/>
        <v>53.27748475221953</v>
      </c>
      <c r="N48" s="18">
        <f t="shared" si="15"/>
        <v>0.3493503982582674</v>
      </c>
      <c r="O48" s="16">
        <f t="shared" si="16"/>
        <v>11.56418828302413</v>
      </c>
      <c r="P48" s="16">
        <f t="shared" si="19"/>
        <v>-43.27343568724637</v>
      </c>
    </row>
    <row r="49" spans="1:16" ht="13.5">
      <c r="A49" s="43">
        <v>49</v>
      </c>
      <c r="B49" s="41">
        <v>7</v>
      </c>
      <c r="C49" s="41"/>
      <c r="D49" s="16">
        <f t="shared" si="26"/>
        <v>55.71704105747668</v>
      </c>
      <c r="E49" s="66">
        <f t="shared" si="20"/>
        <v>10.486909707594272</v>
      </c>
      <c r="F49" s="42">
        <f t="shared" si="21"/>
        <v>45.230131349882406</v>
      </c>
      <c r="G49" s="42">
        <f t="shared" si="22"/>
        <v>22.615065674941203</v>
      </c>
      <c r="H49" s="42">
        <f t="shared" si="23"/>
        <v>22.615065674941203</v>
      </c>
      <c r="I49" s="42">
        <f t="shared" si="24"/>
        <v>33.10197538253547</v>
      </c>
      <c r="J49" s="42">
        <f t="shared" si="25"/>
        <v>138.49685249913256</v>
      </c>
      <c r="K49" s="18">
        <f t="shared" si="17"/>
        <v>0.7106813301301215</v>
      </c>
      <c r="L49" s="16">
        <f t="shared" si="14"/>
        <v>23.524955894794847</v>
      </c>
      <c r="M49" s="16">
        <f t="shared" si="18"/>
        <v>76.80244064701438</v>
      </c>
      <c r="N49" s="18">
        <f t="shared" si="15"/>
        <v>0.293182549055627</v>
      </c>
      <c r="O49" s="16">
        <f t="shared" si="16"/>
        <v>9.704921521428364</v>
      </c>
      <c r="P49" s="16">
        <f t="shared" si="19"/>
        <v>-33.568514165818</v>
      </c>
    </row>
    <row r="50" spans="1:16" ht="13.5">
      <c r="A50" s="43">
        <v>50</v>
      </c>
      <c r="B50" s="41">
        <v>8</v>
      </c>
      <c r="C50" s="41"/>
      <c r="D50" s="16">
        <f t="shared" si="26"/>
        <v>55.71704105747668</v>
      </c>
      <c r="E50" s="66">
        <f t="shared" si="20"/>
        <v>10.486909707594272</v>
      </c>
      <c r="F50" s="42">
        <f t="shared" si="21"/>
        <v>45.230131349882406</v>
      </c>
      <c r="G50" s="42">
        <f t="shared" si="22"/>
        <v>22.615065674941203</v>
      </c>
      <c r="H50" s="42">
        <f t="shared" si="23"/>
        <v>22.615065674941203</v>
      </c>
      <c r="I50" s="42">
        <f t="shared" si="24"/>
        <v>33.10197538253547</v>
      </c>
      <c r="J50" s="42">
        <f t="shared" si="25"/>
        <v>171.59882788166803</v>
      </c>
      <c r="K50" s="18">
        <f t="shared" si="17"/>
        <v>0.6768393620286872</v>
      </c>
      <c r="L50" s="16">
        <f t="shared" si="14"/>
        <v>22.40471989980462</v>
      </c>
      <c r="M50" s="16">
        <f t="shared" si="18"/>
        <v>99.207160546819</v>
      </c>
      <c r="N50" s="18">
        <f t="shared" si="15"/>
        <v>0.24604525284442258</v>
      </c>
      <c r="O50" s="16">
        <f t="shared" si="16"/>
        <v>8.144583902645792</v>
      </c>
      <c r="P50" s="16">
        <f t="shared" si="19"/>
        <v>-25.42393026317221</v>
      </c>
    </row>
    <row r="51" spans="1:16" ht="13.5">
      <c r="A51" s="43">
        <v>51</v>
      </c>
      <c r="B51" s="11">
        <v>9</v>
      </c>
      <c r="C51" s="11"/>
      <c r="D51" s="16">
        <f t="shared" si="26"/>
        <v>55.71704105747668</v>
      </c>
      <c r="E51" s="11"/>
      <c r="F51" s="16">
        <f t="shared" si="21"/>
        <v>55.71704105747668</v>
      </c>
      <c r="G51" s="16">
        <f aca="true" t="shared" si="27" ref="G51:G57">F51*$J$7</f>
        <v>27.85852052873834</v>
      </c>
      <c r="H51" s="16">
        <f t="shared" si="23"/>
        <v>27.85852052873834</v>
      </c>
      <c r="I51" s="16">
        <f t="shared" si="24"/>
        <v>27.85852052873834</v>
      </c>
      <c r="J51" s="16">
        <f t="shared" si="25"/>
        <v>199.45734841040638</v>
      </c>
      <c r="K51" s="18">
        <f t="shared" si="17"/>
        <v>0.6446089162177973</v>
      </c>
      <c r="L51" s="16">
        <f t="shared" si="14"/>
        <v>17.957850725461277</v>
      </c>
      <c r="M51" s="16">
        <f t="shared" si="18"/>
        <v>117.16501127228028</v>
      </c>
      <c r="N51" s="18">
        <f t="shared" si="15"/>
        <v>0.20648659561176547</v>
      </c>
      <c r="O51" s="16">
        <f t="shared" si="16"/>
        <v>5.75241106275966</v>
      </c>
      <c r="P51" s="16">
        <f t="shared" si="19"/>
        <v>-19.67151920041255</v>
      </c>
    </row>
    <row r="52" spans="1:16" ht="13.5">
      <c r="A52" s="43">
        <v>52</v>
      </c>
      <c r="B52" s="11">
        <v>10</v>
      </c>
      <c r="C52" s="11"/>
      <c r="D52" s="16">
        <f t="shared" si="26"/>
        <v>55.71704105747668</v>
      </c>
      <c r="E52" s="11"/>
      <c r="F52" s="16">
        <f t="shared" si="21"/>
        <v>55.71704105747668</v>
      </c>
      <c r="G52" s="16">
        <f t="shared" si="27"/>
        <v>27.85852052873834</v>
      </c>
      <c r="H52" s="16">
        <f t="shared" si="23"/>
        <v>27.85852052873834</v>
      </c>
      <c r="I52" s="16">
        <f t="shared" si="24"/>
        <v>27.85852052873834</v>
      </c>
      <c r="J52" s="16">
        <f t="shared" si="25"/>
        <v>227.3158689391447</v>
      </c>
      <c r="K52" s="18">
        <f t="shared" si="17"/>
        <v>0.6139132535407593</v>
      </c>
      <c r="L52" s="16">
        <f t="shared" si="14"/>
        <v>17.102714976629787</v>
      </c>
      <c r="M52" s="16">
        <f t="shared" si="18"/>
        <v>134.26772624891007</v>
      </c>
      <c r="N52" s="18">
        <f t="shared" si="15"/>
        <v>0.1732880991379926</v>
      </c>
      <c r="O52" s="16">
        <f t="shared" si="16"/>
        <v>4.827550067221811</v>
      </c>
      <c r="P52" s="16">
        <f t="shared" si="19"/>
        <v>-14.84396913319074</v>
      </c>
    </row>
    <row r="53" spans="1:16" ht="13.5">
      <c r="A53" s="43">
        <v>53</v>
      </c>
      <c r="B53" s="11">
        <v>11</v>
      </c>
      <c r="C53" s="11"/>
      <c r="D53" s="16">
        <f t="shared" si="26"/>
        <v>55.71704105747668</v>
      </c>
      <c r="E53" s="11"/>
      <c r="F53" s="16">
        <f t="shared" si="21"/>
        <v>55.71704105747668</v>
      </c>
      <c r="G53" s="16">
        <f t="shared" si="27"/>
        <v>27.85852052873834</v>
      </c>
      <c r="H53" s="16">
        <f t="shared" si="23"/>
        <v>27.85852052873834</v>
      </c>
      <c r="I53" s="16">
        <f t="shared" si="24"/>
        <v>27.85852052873834</v>
      </c>
      <c r="J53" s="16">
        <f t="shared" si="25"/>
        <v>255.17438946788303</v>
      </c>
      <c r="K53" s="18">
        <f t="shared" si="17"/>
        <v>0.5846792890864374</v>
      </c>
      <c r="L53" s="16">
        <f t="shared" si="14"/>
        <v>16.288299977742653</v>
      </c>
      <c r="M53" s="16">
        <f t="shared" si="18"/>
        <v>150.5560262266527</v>
      </c>
      <c r="N53" s="18">
        <f t="shared" si="15"/>
        <v>0.14542718966280316</v>
      </c>
      <c r="O53" s="16">
        <f t="shared" si="16"/>
        <v>4.051386348657926</v>
      </c>
      <c r="P53" s="16">
        <f t="shared" si="19"/>
        <v>-10.792582784532815</v>
      </c>
    </row>
    <row r="54" spans="1:16" ht="13.5">
      <c r="A54" s="43">
        <v>54</v>
      </c>
      <c r="B54" s="11">
        <v>12</v>
      </c>
      <c r="C54" s="11"/>
      <c r="D54" s="16">
        <f t="shared" si="26"/>
        <v>55.71704105747668</v>
      </c>
      <c r="E54" s="11"/>
      <c r="F54" s="16">
        <f t="shared" si="21"/>
        <v>55.71704105747668</v>
      </c>
      <c r="G54" s="16">
        <f t="shared" si="27"/>
        <v>27.85852052873834</v>
      </c>
      <c r="H54" s="16">
        <f t="shared" si="23"/>
        <v>27.85852052873834</v>
      </c>
      <c r="I54" s="16">
        <f t="shared" si="24"/>
        <v>27.85852052873834</v>
      </c>
      <c r="J54" s="16">
        <f t="shared" si="25"/>
        <v>283.03290999662136</v>
      </c>
      <c r="K54" s="18">
        <f t="shared" si="17"/>
        <v>0.5568374181775595</v>
      </c>
      <c r="L54" s="16">
        <f t="shared" si="14"/>
        <v>15.512666645469196</v>
      </c>
      <c r="M54" s="16">
        <f t="shared" si="18"/>
        <v>166.06869287212191</v>
      </c>
      <c r="N54" s="18">
        <f t="shared" si="15"/>
        <v>0.12204570076321003</v>
      </c>
      <c r="O54" s="16">
        <f t="shared" si="16"/>
        <v>3.400012660156143</v>
      </c>
      <c r="P54" s="16">
        <f t="shared" si="19"/>
        <v>-7.392570124376672</v>
      </c>
    </row>
    <row r="55" spans="1:16" ht="13.5">
      <c r="A55" s="43">
        <v>55</v>
      </c>
      <c r="B55" s="11">
        <v>13</v>
      </c>
      <c r="C55" s="11"/>
      <c r="D55" s="16">
        <f t="shared" si="26"/>
        <v>55.71704105747668</v>
      </c>
      <c r="E55" s="11"/>
      <c r="F55" s="16">
        <f t="shared" si="21"/>
        <v>55.71704105747668</v>
      </c>
      <c r="G55" s="16">
        <f t="shared" si="27"/>
        <v>27.85852052873834</v>
      </c>
      <c r="H55" s="16">
        <f t="shared" si="23"/>
        <v>27.85852052873834</v>
      </c>
      <c r="I55" s="16">
        <f t="shared" si="24"/>
        <v>27.85852052873834</v>
      </c>
      <c r="J55" s="16">
        <f t="shared" si="25"/>
        <v>310.8914305253597</v>
      </c>
      <c r="K55" s="18">
        <f t="shared" si="17"/>
        <v>0.5303213506452946</v>
      </c>
      <c r="L55" s="16">
        <f t="shared" si="14"/>
        <v>14.773968233780183</v>
      </c>
      <c r="M55" s="16">
        <f t="shared" si="18"/>
        <v>180.8426611059021</v>
      </c>
      <c r="N55" s="18">
        <f t="shared" si="15"/>
        <v>0.10242344027495731</v>
      </c>
      <c r="O55" s="16">
        <f t="shared" si="16"/>
        <v>2.8533655135239036</v>
      </c>
      <c r="P55" s="16">
        <f t="shared" si="19"/>
        <v>-4.539204610852768</v>
      </c>
    </row>
    <row r="56" spans="1:16" ht="13.5">
      <c r="A56" s="43">
        <v>56</v>
      </c>
      <c r="B56" s="11">
        <v>14</v>
      </c>
      <c r="C56" s="11"/>
      <c r="D56" s="16">
        <f t="shared" si="26"/>
        <v>55.71704105747668</v>
      </c>
      <c r="E56" s="11"/>
      <c r="F56" s="16">
        <f t="shared" si="21"/>
        <v>55.71704105747668</v>
      </c>
      <c r="G56" s="16">
        <f t="shared" si="27"/>
        <v>27.85852052873834</v>
      </c>
      <c r="H56" s="16">
        <f t="shared" si="23"/>
        <v>27.85852052873834</v>
      </c>
      <c r="I56" s="16">
        <f t="shared" si="24"/>
        <v>27.85852052873834</v>
      </c>
      <c r="J56" s="16">
        <f t="shared" si="25"/>
        <v>338.749951054098</v>
      </c>
      <c r="K56" s="18">
        <f t="shared" si="17"/>
        <v>0.5050679529955189</v>
      </c>
      <c r="L56" s="16">
        <f t="shared" si="14"/>
        <v>14.070445936933513</v>
      </c>
      <c r="M56" s="16">
        <f t="shared" si="18"/>
        <v>194.9131070428356</v>
      </c>
      <c r="N56" s="18">
        <f t="shared" si="15"/>
        <v>0.08595600707075512</v>
      </c>
      <c r="O56" s="16">
        <f t="shared" si="16"/>
        <v>2.3946071875490094</v>
      </c>
      <c r="P56" s="16">
        <f t="shared" si="19"/>
        <v>-2.144597423303759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16">
        <f t="shared" si="26"/>
        <v>55.71704105747668</v>
      </c>
      <c r="E57" s="11"/>
      <c r="F57" s="16">
        <f t="shared" si="21"/>
        <v>55.71704105747668</v>
      </c>
      <c r="G57" s="16">
        <f t="shared" si="27"/>
        <v>27.85852052873834</v>
      </c>
      <c r="H57" s="16">
        <f t="shared" si="23"/>
        <v>27.85852052873834</v>
      </c>
      <c r="I57" s="16">
        <f>H57+E57-C57</f>
        <v>29.722860032310653</v>
      </c>
      <c r="J57" s="16">
        <f t="shared" si="25"/>
        <v>368.4728110864087</v>
      </c>
      <c r="K57" s="18">
        <f t="shared" si="17"/>
        <v>0.4810170980909702</v>
      </c>
      <c r="L57" s="42">
        <f t="shared" si="14"/>
        <v>14.297203879706151</v>
      </c>
      <c r="M57" s="56">
        <f t="shared" si="18"/>
        <v>209.21031092254177</v>
      </c>
      <c r="N57" s="18">
        <f t="shared" si="15"/>
        <v>0.07213617441196407</v>
      </c>
      <c r="O57" s="16">
        <f t="shared" si="16"/>
        <v>2.1440934153131574</v>
      </c>
      <c r="P57" s="56">
        <f t="shared" si="19"/>
        <v>-0.0005040079906013517</v>
      </c>
    </row>
    <row r="58" spans="1:13" ht="13.5">
      <c r="A58" s="43">
        <v>58</v>
      </c>
      <c r="G58" s="28" t="s">
        <v>34</v>
      </c>
      <c r="H58" s="7">
        <f>H30</f>
        <v>1</v>
      </c>
      <c r="I58" s="15" t="s">
        <v>9</v>
      </c>
      <c r="J58" s="17">
        <f>IF(J45&gt;0,IF(J44&lt;0,B44+(-J44)/(J45-J44),0),0)+IF(J46&gt;0,IF(J45&lt;0,B45+(-13)/(J46-J45),0),0)+IF(J47&gt;0,IF(J46&lt;0,B46+(-J46)/(J47-J46),0),0)+IF(J48&gt;0,IF(J47&lt;0,B145+(-J47)/(J48-J47),0),0)+IF(J49&gt;0,IF(F48&lt;0,B48+(-J48)/(J49-J48),0),0)+IF(J50&gt;0,IF(J49&lt;0,B49+(-J49)/(J50-J49),0),0)+IF(J51&gt;0,IF(J50&lt;0,B50+(-J50)/(J51-J50),0),0)</f>
        <v>2.816054755082587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39</v>
      </c>
      <c r="B60" s="7" t="s">
        <v>54</v>
      </c>
      <c r="C60" s="7" t="s">
        <v>55</v>
      </c>
      <c r="D60" s="8" t="s">
        <v>56</v>
      </c>
      <c r="E60" s="7" t="s">
        <v>57</v>
      </c>
      <c r="F60" s="9" t="s">
        <v>58</v>
      </c>
      <c r="G60" s="7" t="s">
        <v>59</v>
      </c>
      <c r="H60" s="7" t="s">
        <v>60</v>
      </c>
      <c r="I60" s="10" t="s">
        <v>61</v>
      </c>
      <c r="J60" s="10" t="s">
        <v>62</v>
      </c>
      <c r="K60" s="10" t="s">
        <v>63</v>
      </c>
      <c r="L60" s="10" t="s">
        <v>64</v>
      </c>
      <c r="M60" s="10" t="s">
        <v>65</v>
      </c>
      <c r="N60" s="10" t="s">
        <v>66</v>
      </c>
      <c r="O60" s="10" t="s">
        <v>67</v>
      </c>
      <c r="P60" s="10" t="s">
        <v>68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7.95957729392524</v>
      </c>
      <c r="E62" s="17">
        <f>$E$7</f>
        <v>0</v>
      </c>
      <c r="F62" s="81"/>
      <c r="G62" s="39">
        <v>1</v>
      </c>
      <c r="H62" s="39">
        <v>1</v>
      </c>
      <c r="I62" s="39">
        <v>1</v>
      </c>
      <c r="J62" s="21">
        <v>0.5</v>
      </c>
      <c r="K62" s="18">
        <v>0.05</v>
      </c>
      <c r="L62" s="24"/>
      <c r="M62" s="42">
        <f>M84</f>
        <v>13.292180024169653</v>
      </c>
      <c r="N62" s="24">
        <v>0.08338546045836713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1.3776281594748447</v>
      </c>
      <c r="O65" s="16">
        <f aca="true" t="shared" si="30" ref="O65:O84">I65*N65</f>
        <v>-7.067133048499421</v>
      </c>
      <c r="P65" s="16">
        <f>O65</f>
        <v>-7.067133048499421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1.2715955767875888</v>
      </c>
      <c r="O66" s="16">
        <f t="shared" si="30"/>
        <v>-15.220784951450806</v>
      </c>
      <c r="P66" s="16">
        <f aca="true" t="shared" si="33" ref="P66:P84">O66+P65</f>
        <v>-22.287917999950228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1.1737240559325879</v>
      </c>
      <c r="O67" s="16">
        <f t="shared" si="30"/>
        <v>-14.049279325763777</v>
      </c>
      <c r="P67" s="16">
        <f t="shared" si="33"/>
        <v>-36.337197325714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1.083385460458367</v>
      </c>
      <c r="O68" s="16">
        <f t="shared" si="30"/>
        <v>-5.557689235089197</v>
      </c>
      <c r="P68" s="16">
        <f t="shared" si="33"/>
        <v>-41.8948865608032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-45.31483845415659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7.95957729392524</v>
      </c>
      <c r="E70" s="11">
        <f aca="true" t="shared" si="34" ref="E70:E77">SUM($C$65:$C$68)*0.9/8</f>
        <v>3.847445880022569</v>
      </c>
      <c r="F70" s="17">
        <f aca="true" t="shared" si="35" ref="F70:F84">D70-E70</f>
        <v>4.112131413902671</v>
      </c>
      <c r="G70" s="16">
        <f aca="true" t="shared" si="36" ref="G70:G77">F70*(1-$J$7)</f>
        <v>2.0560657069513355</v>
      </c>
      <c r="H70" s="16">
        <f aca="true" t="shared" si="37" ref="H70:H84">F70-G70</f>
        <v>2.0560657069513355</v>
      </c>
      <c r="I70" s="16">
        <f aca="true" t="shared" si="38" ref="I70:I83">H70+E70</f>
        <v>5.903511586973904</v>
      </c>
      <c r="J70" s="16">
        <f aca="true" t="shared" si="39" ref="J70:J84">I70+J69</f>
        <v>-28.29600734656004</v>
      </c>
      <c r="K70" s="18">
        <f t="shared" si="31"/>
        <v>0.9523809523809523</v>
      </c>
      <c r="L70" s="16">
        <f t="shared" si="28"/>
        <v>5.622391987594194</v>
      </c>
      <c r="M70" s="16">
        <f t="shared" si="32"/>
        <v>-36.472759194775065</v>
      </c>
      <c r="N70" s="18">
        <f t="shared" si="29"/>
        <v>0.9230325092021379</v>
      </c>
      <c r="O70" s="16">
        <f t="shared" si="30"/>
        <v>5.4491331132284175</v>
      </c>
      <c r="P70" s="16">
        <f t="shared" si="33"/>
        <v>-39.86570534092817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7.95957729392524</v>
      </c>
      <c r="E71" s="11">
        <f t="shared" si="34"/>
        <v>3.847445880022569</v>
      </c>
      <c r="F71" s="17">
        <f t="shared" si="35"/>
        <v>4.112131413902671</v>
      </c>
      <c r="G71" s="16">
        <f t="shared" si="36"/>
        <v>2.0560657069513355</v>
      </c>
      <c r="H71" s="16">
        <f t="shared" si="37"/>
        <v>2.0560657069513355</v>
      </c>
      <c r="I71" s="16">
        <f t="shared" si="38"/>
        <v>5.903511586973904</v>
      </c>
      <c r="J71" s="16">
        <f t="shared" si="39"/>
        <v>-22.392495759586133</v>
      </c>
      <c r="K71" s="18">
        <f t="shared" si="31"/>
        <v>0.9070294784580498</v>
      </c>
      <c r="L71" s="16">
        <f t="shared" si="28"/>
        <v>5.354659035803994</v>
      </c>
      <c r="M71" s="16">
        <f t="shared" si="32"/>
        <v>-31.11810015897107</v>
      </c>
      <c r="N71" s="18">
        <f t="shared" si="29"/>
        <v>0.8519890130439947</v>
      </c>
      <c r="O71" s="16">
        <f t="shared" si="30"/>
        <v>5.029727010479683</v>
      </c>
      <c r="P71" s="16">
        <f t="shared" si="33"/>
        <v>-34.83597833044849</v>
      </c>
    </row>
    <row r="72" spans="1:16" ht="13.5">
      <c r="A72" s="60">
        <v>72</v>
      </c>
      <c r="B72" s="41">
        <v>3</v>
      </c>
      <c r="C72" s="41"/>
      <c r="D72" s="42">
        <f>$D$62*(1+$E$62)^(B72-1)*$I$62</f>
        <v>7.95957729392524</v>
      </c>
      <c r="E72" s="41">
        <f t="shared" si="34"/>
        <v>3.847445880022569</v>
      </c>
      <c r="F72" s="39">
        <f t="shared" si="35"/>
        <v>4.112131413902671</v>
      </c>
      <c r="G72" s="42">
        <f t="shared" si="36"/>
        <v>2.0560657069513355</v>
      </c>
      <c r="H72" s="42">
        <f t="shared" si="37"/>
        <v>2.0560657069513355</v>
      </c>
      <c r="I72" s="42">
        <f t="shared" si="38"/>
        <v>5.903511586973904</v>
      </c>
      <c r="J72" s="42">
        <f t="shared" si="39"/>
        <v>-16.488984172612227</v>
      </c>
      <c r="K72" s="18">
        <f t="shared" si="31"/>
        <v>0.863837598531476</v>
      </c>
      <c r="L72" s="16">
        <f t="shared" si="28"/>
        <v>5.09967527219428</v>
      </c>
      <c r="M72" s="16">
        <f t="shared" si="32"/>
        <v>-26.018424886776792</v>
      </c>
      <c r="N72" s="18">
        <f t="shared" si="29"/>
        <v>0.7864135565226514</v>
      </c>
      <c r="O72" s="16">
        <f t="shared" si="30"/>
        <v>4.64260154308483</v>
      </c>
      <c r="P72" s="16">
        <f t="shared" si="33"/>
        <v>-30.19337678736366</v>
      </c>
    </row>
    <row r="73" spans="1:16" ht="13.5">
      <c r="A73" s="60">
        <v>73</v>
      </c>
      <c r="B73" s="41">
        <v>4</v>
      </c>
      <c r="C73" s="41"/>
      <c r="D73" s="42">
        <f>$D$62*(1+$E$62)^(B73-1)</f>
        <v>7.95957729392524</v>
      </c>
      <c r="E73" s="41">
        <f t="shared" si="34"/>
        <v>3.847445880022569</v>
      </c>
      <c r="F73" s="39">
        <f t="shared" si="35"/>
        <v>4.112131413902671</v>
      </c>
      <c r="G73" s="42">
        <f t="shared" si="36"/>
        <v>2.0560657069513355</v>
      </c>
      <c r="H73" s="42">
        <f t="shared" si="37"/>
        <v>2.0560657069513355</v>
      </c>
      <c r="I73" s="42">
        <f t="shared" si="38"/>
        <v>5.903511586973904</v>
      </c>
      <c r="J73" s="42">
        <f t="shared" si="39"/>
        <v>-10.585472585638323</v>
      </c>
      <c r="K73" s="18">
        <f t="shared" si="31"/>
        <v>0.822702474791882</v>
      </c>
      <c r="L73" s="16">
        <f t="shared" si="28"/>
        <v>4.856833592565981</v>
      </c>
      <c r="M73" s="16">
        <f t="shared" si="32"/>
        <v>-21.16159129421081</v>
      </c>
      <c r="N73" s="18">
        <f t="shared" si="29"/>
        <v>0.7258852783476801</v>
      </c>
      <c r="O73" s="16">
        <f t="shared" si="30"/>
        <v>4.285272151539307</v>
      </c>
      <c r="P73" s="16">
        <f t="shared" si="33"/>
        <v>-25.908104635824355</v>
      </c>
    </row>
    <row r="74" spans="1:16" ht="13.5">
      <c r="A74" s="58">
        <v>74</v>
      </c>
      <c r="B74" s="33">
        <v>5</v>
      </c>
      <c r="C74" s="11"/>
      <c r="D74" s="16">
        <f aca="true" t="shared" si="40" ref="D74:D84">$D$62*(1+$E$62)^(B74-1)</f>
        <v>7.95957729392524</v>
      </c>
      <c r="E74" s="11">
        <f t="shared" si="34"/>
        <v>3.847445880022569</v>
      </c>
      <c r="F74" s="17">
        <f t="shared" si="35"/>
        <v>4.112131413902671</v>
      </c>
      <c r="G74" s="16">
        <f t="shared" si="36"/>
        <v>2.0560657069513355</v>
      </c>
      <c r="H74" s="16">
        <f t="shared" si="37"/>
        <v>2.0560657069513355</v>
      </c>
      <c r="I74" s="16">
        <f t="shared" si="38"/>
        <v>5.903511586973904</v>
      </c>
      <c r="J74" s="62">
        <f t="shared" si="39"/>
        <v>-4.681960998664419</v>
      </c>
      <c r="K74" s="18">
        <f t="shared" si="31"/>
        <v>0.783526166468459</v>
      </c>
      <c r="L74" s="16">
        <f t="shared" si="28"/>
        <v>4.625555802443792</v>
      </c>
      <c r="M74" s="16">
        <f t="shared" si="32"/>
        <v>-16.53603549176702</v>
      </c>
      <c r="N74" s="18">
        <f t="shared" si="29"/>
        <v>0.6700157098661514</v>
      </c>
      <c r="O74" s="16">
        <f t="shared" si="30"/>
        <v>3.9554455066493706</v>
      </c>
      <c r="P74" s="16">
        <f t="shared" si="33"/>
        <v>-21.952659129174982</v>
      </c>
    </row>
    <row r="75" spans="1:16" ht="13.5">
      <c r="A75" s="58">
        <v>75</v>
      </c>
      <c r="B75" s="33">
        <v>6</v>
      </c>
      <c r="C75" s="11"/>
      <c r="D75" s="16">
        <f t="shared" si="40"/>
        <v>7.95957729392524</v>
      </c>
      <c r="E75" s="11">
        <f t="shared" si="34"/>
        <v>3.847445880022569</v>
      </c>
      <c r="F75" s="17">
        <f t="shared" si="35"/>
        <v>4.112131413902671</v>
      </c>
      <c r="G75" s="16">
        <f t="shared" si="36"/>
        <v>2.0560657069513355</v>
      </c>
      <c r="H75" s="16">
        <f t="shared" si="37"/>
        <v>2.0560657069513355</v>
      </c>
      <c r="I75" s="16">
        <f t="shared" si="38"/>
        <v>5.903511586973904</v>
      </c>
      <c r="J75" s="62">
        <f t="shared" si="39"/>
        <v>1.2215505883094853</v>
      </c>
      <c r="K75" s="18">
        <f t="shared" si="31"/>
        <v>0.7462153966366276</v>
      </c>
      <c r="L75" s="16">
        <f t="shared" si="28"/>
        <v>4.405291240422659</v>
      </c>
      <c r="M75" s="16">
        <f t="shared" si="32"/>
        <v>-12.13074425134436</v>
      </c>
      <c r="N75" s="18">
        <f t="shared" si="29"/>
        <v>0.6184462818826054</v>
      </c>
      <c r="O75" s="16">
        <f t="shared" si="30"/>
        <v>3.6510047910148904</v>
      </c>
      <c r="P75" s="16">
        <f t="shared" si="33"/>
        <v>-18.30165433816009</v>
      </c>
    </row>
    <row r="76" spans="1:16" ht="13.5">
      <c r="A76" s="43">
        <v>76</v>
      </c>
      <c r="B76" s="41">
        <v>7</v>
      </c>
      <c r="C76" s="11"/>
      <c r="D76" s="16">
        <f t="shared" si="40"/>
        <v>7.95957729392524</v>
      </c>
      <c r="E76" s="11">
        <f t="shared" si="34"/>
        <v>3.847445880022569</v>
      </c>
      <c r="F76" s="17">
        <f t="shared" si="35"/>
        <v>4.112131413902671</v>
      </c>
      <c r="G76" s="16">
        <f t="shared" si="36"/>
        <v>2.0560657069513355</v>
      </c>
      <c r="H76" s="16">
        <f t="shared" si="37"/>
        <v>2.0560657069513355</v>
      </c>
      <c r="I76" s="16">
        <f t="shared" si="38"/>
        <v>5.903511586973904</v>
      </c>
      <c r="J76" s="42">
        <f t="shared" si="39"/>
        <v>7.125062175283389</v>
      </c>
      <c r="K76" s="18">
        <f t="shared" si="31"/>
        <v>0.7106813301301215</v>
      </c>
      <c r="L76" s="16">
        <f t="shared" si="28"/>
        <v>4.195515467069199</v>
      </c>
      <c r="M76" s="16">
        <f t="shared" si="32"/>
        <v>-7.935228784275162</v>
      </c>
      <c r="N76" s="18">
        <f t="shared" si="29"/>
        <v>0.570846023372834</v>
      </c>
      <c r="O76" s="16">
        <f t="shared" si="30"/>
        <v>3.3699961133595013</v>
      </c>
      <c r="P76" s="16">
        <f t="shared" si="33"/>
        <v>-14.93165822480059</v>
      </c>
    </row>
    <row r="77" spans="1:16" ht="13.5">
      <c r="A77" s="43">
        <v>77</v>
      </c>
      <c r="B77" s="11">
        <v>8</v>
      </c>
      <c r="C77" s="11"/>
      <c r="D77" s="16">
        <f t="shared" si="40"/>
        <v>7.95957729392524</v>
      </c>
      <c r="E77" s="11">
        <f t="shared" si="34"/>
        <v>3.847445880022569</v>
      </c>
      <c r="F77" s="17">
        <f t="shared" si="35"/>
        <v>4.112131413902671</v>
      </c>
      <c r="G77" s="16">
        <f t="shared" si="36"/>
        <v>2.0560657069513355</v>
      </c>
      <c r="H77" s="16">
        <f t="shared" si="37"/>
        <v>2.0560657069513355</v>
      </c>
      <c r="I77" s="16">
        <f t="shared" si="38"/>
        <v>5.903511586973904</v>
      </c>
      <c r="J77" s="16">
        <f t="shared" si="39"/>
        <v>13.028573762257293</v>
      </c>
      <c r="K77" s="18">
        <f t="shared" si="31"/>
        <v>0.6768393620286872</v>
      </c>
      <c r="L77" s="16">
        <f t="shared" si="28"/>
        <v>3.99572901625638</v>
      </c>
      <c r="M77" s="16">
        <f t="shared" si="32"/>
        <v>-3.9394997680187815</v>
      </c>
      <c r="N77" s="18">
        <f t="shared" si="29"/>
        <v>0.5269094373218891</v>
      </c>
      <c r="O77" s="16">
        <f t="shared" si="30"/>
        <v>3.1106159685156722</v>
      </c>
      <c r="P77" s="16">
        <f t="shared" si="33"/>
        <v>-11.821042256284917</v>
      </c>
    </row>
    <row r="78" spans="1:16" ht="13.5">
      <c r="A78" s="43">
        <v>78</v>
      </c>
      <c r="B78" s="11">
        <v>9</v>
      </c>
      <c r="C78" s="11"/>
      <c r="D78" s="16">
        <f t="shared" si="40"/>
        <v>7.95957729392524</v>
      </c>
      <c r="E78" s="11"/>
      <c r="F78" s="17">
        <f t="shared" si="35"/>
        <v>7.95957729392524</v>
      </c>
      <c r="G78" s="16">
        <f aca="true" t="shared" si="41" ref="G78:G84">F78*$J$7</f>
        <v>3.97978864696262</v>
      </c>
      <c r="H78" s="16">
        <f t="shared" si="37"/>
        <v>3.97978864696262</v>
      </c>
      <c r="I78" s="16">
        <f t="shared" si="38"/>
        <v>3.97978864696262</v>
      </c>
      <c r="J78" s="16">
        <f t="shared" si="39"/>
        <v>17.008362409219913</v>
      </c>
      <c r="K78" s="18">
        <f t="shared" si="31"/>
        <v>0.6446089162177973</v>
      </c>
      <c r="L78" s="16">
        <f t="shared" si="28"/>
        <v>2.5654072464944684</v>
      </c>
      <c r="M78" s="16">
        <f t="shared" si="32"/>
        <v>-1.3740925215243132</v>
      </c>
      <c r="N78" s="18">
        <f t="shared" si="29"/>
        <v>0.4863545400535099</v>
      </c>
      <c r="O78" s="16">
        <f t="shared" si="30"/>
        <v>1.9355882769036856</v>
      </c>
      <c r="P78" s="16">
        <f t="shared" si="33"/>
        <v>-9.885453979381232</v>
      </c>
    </row>
    <row r="79" spans="1:16" ht="13.5">
      <c r="A79" s="43">
        <v>79</v>
      </c>
      <c r="B79" s="41">
        <v>10</v>
      </c>
      <c r="C79" s="41"/>
      <c r="D79" s="16">
        <f t="shared" si="40"/>
        <v>7.95957729392524</v>
      </c>
      <c r="E79" s="41"/>
      <c r="F79" s="39">
        <f t="shared" si="35"/>
        <v>7.95957729392524</v>
      </c>
      <c r="G79" s="42">
        <f t="shared" si="41"/>
        <v>3.97978864696262</v>
      </c>
      <c r="H79" s="42">
        <f t="shared" si="37"/>
        <v>3.97978864696262</v>
      </c>
      <c r="I79" s="42">
        <f t="shared" si="38"/>
        <v>3.97978864696262</v>
      </c>
      <c r="J79" s="42">
        <f t="shared" si="39"/>
        <v>20.988151056182534</v>
      </c>
      <c r="K79" s="18">
        <f t="shared" si="31"/>
        <v>0.6139132535407593</v>
      </c>
      <c r="L79" s="16">
        <f t="shared" si="28"/>
        <v>2.4432449966613983</v>
      </c>
      <c r="M79" s="16">
        <f t="shared" si="32"/>
        <v>1.0691524751370851</v>
      </c>
      <c r="N79" s="18">
        <f t="shared" si="29"/>
        <v>0.44892105146744293</v>
      </c>
      <c r="O79" s="16">
        <f t="shared" si="30"/>
        <v>1.7866109040126514</v>
      </c>
      <c r="P79" s="16">
        <f t="shared" si="33"/>
        <v>-8.098843075368581</v>
      </c>
    </row>
    <row r="80" spans="1:16" ht="13.5">
      <c r="A80" s="43">
        <v>80</v>
      </c>
      <c r="B80" s="41">
        <v>11</v>
      </c>
      <c r="C80" s="41"/>
      <c r="D80" s="16">
        <f t="shared" si="40"/>
        <v>7.95957729392524</v>
      </c>
      <c r="E80" s="41"/>
      <c r="F80" s="39">
        <f t="shared" si="35"/>
        <v>7.95957729392524</v>
      </c>
      <c r="G80" s="42">
        <f t="shared" si="41"/>
        <v>3.97978864696262</v>
      </c>
      <c r="H80" s="42">
        <f t="shared" si="37"/>
        <v>3.97978864696262</v>
      </c>
      <c r="I80" s="42">
        <f t="shared" si="38"/>
        <v>3.97978864696262</v>
      </c>
      <c r="J80" s="42">
        <f t="shared" si="39"/>
        <v>24.967939703145156</v>
      </c>
      <c r="K80" s="18">
        <f t="shared" si="31"/>
        <v>0.5846792890864374</v>
      </c>
      <c r="L80" s="16">
        <f t="shared" si="28"/>
        <v>2.326899996820379</v>
      </c>
      <c r="M80" s="16">
        <f t="shared" si="32"/>
        <v>3.3960524719574643</v>
      </c>
      <c r="N80" s="18">
        <f t="shared" si="29"/>
        <v>0.4143687245696559</v>
      </c>
      <c r="O80" s="16">
        <f t="shared" si="30"/>
        <v>1.6490999456986974</v>
      </c>
      <c r="P80" s="16">
        <f t="shared" si="33"/>
        <v>-6.4497431296698835</v>
      </c>
    </row>
    <row r="81" spans="1:16" ht="13.5">
      <c r="A81" s="43">
        <v>81</v>
      </c>
      <c r="B81" s="11">
        <v>12</v>
      </c>
      <c r="C81" s="11"/>
      <c r="D81" s="16">
        <f t="shared" si="40"/>
        <v>7.95957729392524</v>
      </c>
      <c r="E81" s="11"/>
      <c r="F81" s="17">
        <f t="shared" si="35"/>
        <v>7.95957729392524</v>
      </c>
      <c r="G81" s="16">
        <f t="shared" si="41"/>
        <v>3.97978864696262</v>
      </c>
      <c r="H81" s="16">
        <f t="shared" si="37"/>
        <v>3.97978864696262</v>
      </c>
      <c r="I81" s="16">
        <f t="shared" si="38"/>
        <v>3.97978864696262</v>
      </c>
      <c r="J81" s="16">
        <f t="shared" si="39"/>
        <v>28.947728350107777</v>
      </c>
      <c r="K81" s="18">
        <f t="shared" si="31"/>
        <v>0.5568374181775595</v>
      </c>
      <c r="L81" s="16">
        <f t="shared" si="28"/>
        <v>2.216095235067028</v>
      </c>
      <c r="M81" s="16">
        <f t="shared" si="32"/>
        <v>5.6121477070244925</v>
      </c>
      <c r="N81" s="18">
        <f t="shared" si="29"/>
        <v>0.382475803574419</v>
      </c>
      <c r="O81" s="16">
        <f t="shared" si="30"/>
        <v>1.522172860803378</v>
      </c>
      <c r="P81" s="16">
        <f t="shared" si="33"/>
        <v>-4.927570268866505</v>
      </c>
    </row>
    <row r="82" spans="1:16" ht="13.5">
      <c r="A82" s="43">
        <v>82</v>
      </c>
      <c r="B82" s="11">
        <v>13</v>
      </c>
      <c r="C82" s="11"/>
      <c r="D82" s="16">
        <f t="shared" si="40"/>
        <v>7.95957729392524</v>
      </c>
      <c r="E82" s="11"/>
      <c r="F82" s="17">
        <f t="shared" si="35"/>
        <v>7.95957729392524</v>
      </c>
      <c r="G82" s="16">
        <f t="shared" si="41"/>
        <v>3.97978864696262</v>
      </c>
      <c r="H82" s="16">
        <f t="shared" si="37"/>
        <v>3.97978864696262</v>
      </c>
      <c r="I82" s="16">
        <f t="shared" si="38"/>
        <v>3.97978864696262</v>
      </c>
      <c r="J82" s="16">
        <f t="shared" si="39"/>
        <v>32.9275169970704</v>
      </c>
      <c r="K82" s="18">
        <f t="shared" si="31"/>
        <v>0.5303213506452946</v>
      </c>
      <c r="L82" s="16">
        <f t="shared" si="28"/>
        <v>2.110566890540026</v>
      </c>
      <c r="M82" s="16">
        <f t="shared" si="32"/>
        <v>7.722714597564519</v>
      </c>
      <c r="N82" s="18">
        <f t="shared" si="29"/>
        <v>0.3530376006824</v>
      </c>
      <c r="O82" s="16">
        <f t="shared" si="30"/>
        <v>1.4050150351467383</v>
      </c>
      <c r="P82" s="16">
        <f t="shared" si="33"/>
        <v>-3.5225552337197668</v>
      </c>
    </row>
    <row r="83" spans="1:16" ht="13.5">
      <c r="A83" s="43">
        <v>83</v>
      </c>
      <c r="B83" s="11">
        <v>14</v>
      </c>
      <c r="C83" s="11"/>
      <c r="D83" s="16">
        <f t="shared" si="40"/>
        <v>7.95957729392524</v>
      </c>
      <c r="E83" s="11"/>
      <c r="F83" s="17">
        <f t="shared" si="35"/>
        <v>7.95957729392524</v>
      </c>
      <c r="G83" s="16">
        <f t="shared" si="41"/>
        <v>3.97978864696262</v>
      </c>
      <c r="H83" s="16">
        <f t="shared" si="37"/>
        <v>3.97978864696262</v>
      </c>
      <c r="I83" s="16">
        <f t="shared" si="38"/>
        <v>3.97978864696262</v>
      </c>
      <c r="J83" s="16">
        <f t="shared" si="39"/>
        <v>36.907305644033016</v>
      </c>
      <c r="K83" s="18">
        <f t="shared" si="31"/>
        <v>0.5050679529955189</v>
      </c>
      <c r="L83" s="16">
        <f t="shared" si="28"/>
        <v>2.0100637052762163</v>
      </c>
      <c r="M83" s="16">
        <f t="shared" si="32"/>
        <v>9.732778302840735</v>
      </c>
      <c r="N83" s="18">
        <f t="shared" si="29"/>
        <v>0.32586518240057805</v>
      </c>
      <c r="O83" s="16">
        <f t="shared" si="30"/>
        <v>1.296874553358224</v>
      </c>
      <c r="P83" s="16">
        <f t="shared" si="33"/>
        <v>-2.2256806803615428</v>
      </c>
    </row>
    <row r="84" spans="1:16" ht="13.5">
      <c r="A84" s="43">
        <v>84</v>
      </c>
      <c r="B84" s="11">
        <v>15</v>
      </c>
      <c r="C84" s="16">
        <f>-C69</f>
        <v>-3.4199518933533946</v>
      </c>
      <c r="D84" s="16">
        <f t="shared" si="40"/>
        <v>7.95957729392524</v>
      </c>
      <c r="E84" s="11"/>
      <c r="F84" s="17">
        <f t="shared" si="35"/>
        <v>7.95957729392524</v>
      </c>
      <c r="G84" s="16">
        <f t="shared" si="41"/>
        <v>3.97978864696262</v>
      </c>
      <c r="H84" s="16">
        <f t="shared" si="37"/>
        <v>3.97978864696262</v>
      </c>
      <c r="I84" s="16">
        <f>H84+E84-C84</f>
        <v>7.399740540316015</v>
      </c>
      <c r="J84" s="16">
        <f t="shared" si="39"/>
        <v>44.30704618434903</v>
      </c>
      <c r="K84" s="18">
        <f t="shared" si="31"/>
        <v>0.4810170980909702</v>
      </c>
      <c r="L84" s="42">
        <f t="shared" si="28"/>
        <v>3.5594017213289173</v>
      </c>
      <c r="M84" s="56">
        <f t="shared" si="32"/>
        <v>13.292180024169653</v>
      </c>
      <c r="N84" s="18">
        <f t="shared" si="29"/>
        <v>0.3007841569728179</v>
      </c>
      <c r="O84" s="16">
        <f t="shared" si="30"/>
        <v>2.2257247202365367</v>
      </c>
      <c r="P84" s="56">
        <f t="shared" si="33"/>
        <v>4.403987499390638E-05</v>
      </c>
    </row>
    <row r="85" spans="1:13" ht="13.5">
      <c r="A85" s="43">
        <v>85</v>
      </c>
      <c r="G85" s="28" t="s">
        <v>34</v>
      </c>
      <c r="H85" s="7">
        <f>H58</f>
        <v>1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</f>
        <v>5.7930806825204115</v>
      </c>
      <c r="K85" s="77" t="s">
        <v>103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39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227.4164941121497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71.63619564532716</v>
      </c>
      <c r="E89" s="17">
        <f>$E$7</f>
        <v>0</v>
      </c>
      <c r="F89" s="81"/>
      <c r="G89" s="39">
        <v>1</v>
      </c>
      <c r="H89" s="39">
        <v>1</v>
      </c>
      <c r="I89" s="39">
        <v>1</v>
      </c>
      <c r="J89" s="21">
        <v>0.5</v>
      </c>
      <c r="K89" s="18">
        <v>0.05</v>
      </c>
      <c r="L89" s="24"/>
      <c r="M89" s="42">
        <f>M111</f>
        <v>186.700281150009</v>
      </c>
      <c r="N89" s="24">
        <v>0.11391066386157672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34.112474116822455</v>
      </c>
      <c r="D92" s="16"/>
      <c r="E92" s="11"/>
      <c r="F92" s="17"/>
      <c r="G92" s="16"/>
      <c r="H92" s="16"/>
      <c r="I92" s="16">
        <f>-C92</f>
        <v>-34.112474116822455</v>
      </c>
      <c r="J92" s="16">
        <f>I92</f>
        <v>-34.112474116822455</v>
      </c>
      <c r="K92" s="18">
        <f>1/(1+$K$7)^$B92</f>
        <v>1.21550625</v>
      </c>
      <c r="L92" s="16">
        <f aca="true" t="shared" si="42" ref="L92:L111">I92*K92</f>
        <v>-41.46392549196092</v>
      </c>
      <c r="M92" s="16">
        <f>L92</f>
        <v>-41.46392549196092</v>
      </c>
      <c r="N92" s="18">
        <f aca="true" t="shared" si="43" ref="N92:N111">1/(1+$N$89)^$B92</f>
        <v>1.539577113476558</v>
      </c>
      <c r="O92" s="16">
        <f aca="true" t="shared" si="44" ref="O92:O111">I92*N92</f>
        <v>-52.51878443432131</v>
      </c>
      <c r="P92" s="16">
        <f>O92</f>
        <v>-52.51878443432131</v>
      </c>
    </row>
    <row r="93" spans="1:16" ht="13.5">
      <c r="A93" s="43">
        <v>93</v>
      </c>
      <c r="B93" s="11">
        <v>-3</v>
      </c>
      <c r="C93" s="40">
        <f>C11+C39+IF(M62&gt;0,C66,0)</f>
        <v>79.5957729392524</v>
      </c>
      <c r="D93" s="16"/>
      <c r="E93" s="11"/>
      <c r="F93" s="17"/>
      <c r="G93" s="16"/>
      <c r="H93" s="16"/>
      <c r="I93" s="16">
        <f>-C93</f>
        <v>-79.5957729392524</v>
      </c>
      <c r="J93" s="16">
        <f>I93+J92</f>
        <v>-113.70824705607485</v>
      </c>
      <c r="K93" s="18">
        <f aca="true" t="shared" si="45" ref="K93:K111">1/(1+$K$7)^B93</f>
        <v>1.1576250000000001</v>
      </c>
      <c r="L93" s="16">
        <f t="shared" si="42"/>
        <v>-92.14205664880207</v>
      </c>
      <c r="M93" s="16">
        <f aca="true" t="shared" si="46" ref="M93:M111">M92+L93</f>
        <v>-133.605982140763</v>
      </c>
      <c r="N93" s="18">
        <f t="shared" si="43"/>
        <v>1.3821369733002913</v>
      </c>
      <c r="O93" s="16">
        <f t="shared" si="44"/>
        <v>-110.01226069775554</v>
      </c>
      <c r="P93" s="16">
        <f aca="true" t="shared" si="47" ref="P93:P111">O93+P92</f>
        <v>-162.53104513207685</v>
      </c>
    </row>
    <row r="94" spans="1:16" ht="13.5">
      <c r="A94" s="43">
        <v>94</v>
      </c>
      <c r="B94" s="11">
        <v>-2</v>
      </c>
      <c r="C94" s="40">
        <f>C12+C40+IF(M62&gt;0,C67,0)</f>
        <v>79.5957729392524</v>
      </c>
      <c r="D94" s="16"/>
      <c r="E94" s="11"/>
      <c r="F94" s="17"/>
      <c r="G94" s="16"/>
      <c r="H94" s="16"/>
      <c r="I94" s="16">
        <f>-C94</f>
        <v>-79.5957729392524</v>
      </c>
      <c r="J94" s="16">
        <f>I94+J93</f>
        <v>-193.30401999532725</v>
      </c>
      <c r="K94" s="18">
        <f t="shared" si="45"/>
        <v>1.1025</v>
      </c>
      <c r="L94" s="16">
        <f t="shared" si="42"/>
        <v>-87.75433966552578</v>
      </c>
      <c r="M94" s="16">
        <f t="shared" si="46"/>
        <v>-221.36032180628877</v>
      </c>
      <c r="N94" s="18">
        <f t="shared" si="43"/>
        <v>1.2407969670645387</v>
      </c>
      <c r="O94" s="16">
        <f t="shared" si="44"/>
        <v>-98.76219365418206</v>
      </c>
      <c r="P94" s="16">
        <f t="shared" si="47"/>
        <v>-261.29323878625894</v>
      </c>
    </row>
    <row r="95" spans="1:16" ht="13.5">
      <c r="A95" s="43">
        <v>95</v>
      </c>
      <c r="B95" s="11">
        <v>-1</v>
      </c>
      <c r="C95" s="40">
        <f>C13+C41+IF(M62&gt;0,C68,0)</f>
        <v>34.112474116822455</v>
      </c>
      <c r="D95" s="16"/>
      <c r="E95" s="11"/>
      <c r="F95" s="17"/>
      <c r="G95" s="16"/>
      <c r="H95" s="16"/>
      <c r="I95" s="16">
        <f>-C95</f>
        <v>-34.112474116822455</v>
      </c>
      <c r="J95" s="16">
        <f>I95+J94</f>
        <v>-227.4164941121497</v>
      </c>
      <c r="K95" s="18">
        <f t="shared" si="45"/>
        <v>1.05</v>
      </c>
      <c r="L95" s="16">
        <f t="shared" si="42"/>
        <v>-35.81809782266358</v>
      </c>
      <c r="M95" s="16">
        <f t="shared" si="46"/>
        <v>-257.1784196289523</v>
      </c>
      <c r="N95" s="18">
        <f t="shared" si="43"/>
        <v>1.1139106638615768</v>
      </c>
      <c r="O95" s="16">
        <f t="shared" si="44"/>
        <v>-37.998248689430554</v>
      </c>
      <c r="P95" s="16">
        <f t="shared" si="47"/>
        <v>-299.2914874756895</v>
      </c>
    </row>
    <row r="96" spans="1:16" ht="13.5">
      <c r="A96" s="43">
        <v>96</v>
      </c>
      <c r="B96" s="11">
        <v>0</v>
      </c>
      <c r="C96" s="40">
        <f>SUM(C92:C95)*$O$4</f>
        <v>22.741649411214972</v>
      </c>
      <c r="D96" s="16"/>
      <c r="E96" s="11"/>
      <c r="F96" s="17"/>
      <c r="G96" s="16"/>
      <c r="H96" s="16"/>
      <c r="I96" s="16">
        <f>-C96</f>
        <v>-22.741649411214972</v>
      </c>
      <c r="J96" s="16">
        <f>J95</f>
        <v>-227.4164941121497</v>
      </c>
      <c r="K96" s="18">
        <f t="shared" si="45"/>
        <v>1</v>
      </c>
      <c r="L96" s="16">
        <f t="shared" si="42"/>
        <v>-22.741649411214972</v>
      </c>
      <c r="M96" s="16">
        <f t="shared" si="46"/>
        <v>-279.9200690401673</v>
      </c>
      <c r="N96" s="18">
        <f t="shared" si="43"/>
        <v>1</v>
      </c>
      <c r="O96" s="16">
        <f t="shared" si="44"/>
        <v>-22.741649411214972</v>
      </c>
      <c r="P96" s="16">
        <f t="shared" si="47"/>
        <v>-322.03313688690446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71.63619564532716</v>
      </c>
      <c r="E97" s="11">
        <f aca="true" t="shared" si="48" ref="E97:E104">SUM($C$92:$C$95)*0.9/8</f>
        <v>25.58435558761684</v>
      </c>
      <c r="F97" s="17">
        <f aca="true" t="shared" si="49" ref="F97:F111">D97-E97</f>
        <v>46.05184005771032</v>
      </c>
      <c r="G97" s="16">
        <f aca="true" t="shared" si="50" ref="G97:G104">F97*(1-$J$7)</f>
        <v>23.02592002885516</v>
      </c>
      <c r="H97" s="16">
        <f aca="true" t="shared" si="51" ref="H97:H111">F97-G97</f>
        <v>23.02592002885516</v>
      </c>
      <c r="I97" s="16">
        <f aca="true" t="shared" si="52" ref="I97:I110">H97+E97</f>
        <v>48.610275616472</v>
      </c>
      <c r="J97" s="16">
        <f aca="true" t="shared" si="53" ref="J97:J111">I97+J96</f>
        <v>-178.8062184956777</v>
      </c>
      <c r="K97" s="18">
        <f t="shared" si="45"/>
        <v>0.9523809523809523</v>
      </c>
      <c r="L97" s="16">
        <f t="shared" si="42"/>
        <v>46.29550058711619</v>
      </c>
      <c r="M97" s="16">
        <f t="shared" si="46"/>
        <v>-233.6245684530511</v>
      </c>
      <c r="N97" s="18">
        <f t="shared" si="43"/>
        <v>0.897738061446791</v>
      </c>
      <c r="O97" s="16">
        <f t="shared" si="44"/>
        <v>43.63929459832579</v>
      </c>
      <c r="P97" s="16">
        <f t="shared" si="47"/>
        <v>-278.39384228857864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71.63619564532716</v>
      </c>
      <c r="E98" s="11">
        <f t="shared" si="48"/>
        <v>25.58435558761684</v>
      </c>
      <c r="F98" s="17">
        <f t="shared" si="49"/>
        <v>46.05184005771032</v>
      </c>
      <c r="G98" s="16">
        <f t="shared" si="50"/>
        <v>23.02592002885516</v>
      </c>
      <c r="H98" s="16">
        <f t="shared" si="51"/>
        <v>23.02592002885516</v>
      </c>
      <c r="I98" s="16">
        <f t="shared" si="52"/>
        <v>48.610275616472</v>
      </c>
      <c r="J98" s="16">
        <f t="shared" si="53"/>
        <v>-130.19594287920572</v>
      </c>
      <c r="K98" s="18">
        <f t="shared" si="45"/>
        <v>0.9070294784580498</v>
      </c>
      <c r="L98" s="16">
        <f t="shared" si="42"/>
        <v>44.090952940110654</v>
      </c>
      <c r="M98" s="16">
        <f t="shared" si="46"/>
        <v>-189.53361551294046</v>
      </c>
      <c r="N98" s="18">
        <f t="shared" si="43"/>
        <v>0.8059336269702424</v>
      </c>
      <c r="O98" s="16">
        <f t="shared" si="44"/>
        <v>39.17665573560642</v>
      </c>
      <c r="P98" s="16">
        <f t="shared" si="47"/>
        <v>-239.21718655297224</v>
      </c>
    </row>
    <row r="99" spans="1:16" ht="13.5">
      <c r="A99" s="60">
        <v>99</v>
      </c>
      <c r="B99" s="41">
        <v>3</v>
      </c>
      <c r="C99" s="41"/>
      <c r="D99" s="16">
        <f t="shared" si="54"/>
        <v>71.63619564532716</v>
      </c>
      <c r="E99" s="41">
        <f t="shared" si="48"/>
        <v>25.58435558761684</v>
      </c>
      <c r="F99" s="39">
        <f t="shared" si="49"/>
        <v>46.05184005771032</v>
      </c>
      <c r="G99" s="42">
        <f t="shared" si="50"/>
        <v>23.02592002885516</v>
      </c>
      <c r="H99" s="42">
        <f t="shared" si="51"/>
        <v>23.02592002885516</v>
      </c>
      <c r="I99" s="42">
        <f t="shared" si="52"/>
        <v>48.610275616472</v>
      </c>
      <c r="J99" s="42">
        <f t="shared" si="53"/>
        <v>-81.58566726273372</v>
      </c>
      <c r="K99" s="18">
        <f t="shared" si="45"/>
        <v>0.863837598531476</v>
      </c>
      <c r="L99" s="16">
        <f t="shared" si="42"/>
        <v>41.99138375248634</v>
      </c>
      <c r="M99" s="16">
        <f t="shared" si="46"/>
        <v>-147.54223176045411</v>
      </c>
      <c r="N99" s="18">
        <f t="shared" si="43"/>
        <v>0.7235172919310466</v>
      </c>
      <c r="O99" s="16">
        <f t="shared" si="44"/>
        <v>35.17037497405161</v>
      </c>
      <c r="P99" s="16">
        <f t="shared" si="47"/>
        <v>-204.04681157892063</v>
      </c>
    </row>
    <row r="100" spans="1:16" ht="13.5">
      <c r="A100" s="58">
        <v>100</v>
      </c>
      <c r="B100" s="33">
        <v>4</v>
      </c>
      <c r="C100" s="41"/>
      <c r="D100" s="16">
        <f t="shared" si="54"/>
        <v>71.63619564532716</v>
      </c>
      <c r="E100" s="11">
        <f t="shared" si="48"/>
        <v>25.58435558761684</v>
      </c>
      <c r="F100" s="17">
        <f t="shared" si="49"/>
        <v>46.05184005771032</v>
      </c>
      <c r="G100" s="16">
        <f t="shared" si="50"/>
        <v>23.02592002885516</v>
      </c>
      <c r="H100" s="16">
        <f t="shared" si="51"/>
        <v>23.02592002885516</v>
      </c>
      <c r="I100" s="16">
        <f t="shared" si="52"/>
        <v>48.610275616472</v>
      </c>
      <c r="J100" s="62">
        <f t="shared" si="53"/>
        <v>-32.97539164626172</v>
      </c>
      <c r="K100" s="18">
        <f t="shared" si="45"/>
        <v>0.822702474791882</v>
      </c>
      <c r="L100" s="16">
        <f t="shared" si="42"/>
        <v>39.99179404998699</v>
      </c>
      <c r="M100" s="16">
        <f t="shared" si="46"/>
        <v>-107.55043771046712</v>
      </c>
      <c r="N100" s="18">
        <f t="shared" si="43"/>
        <v>0.6495290110814097</v>
      </c>
      <c r="O100" s="16">
        <f t="shared" si="44"/>
        <v>31.57378424956182</v>
      </c>
      <c r="P100" s="16">
        <f t="shared" si="47"/>
        <v>-172.4730273293588</v>
      </c>
    </row>
    <row r="101" spans="1:16" ht="13.5">
      <c r="A101" s="58">
        <v>101</v>
      </c>
      <c r="B101" s="33">
        <v>5</v>
      </c>
      <c r="C101" s="41"/>
      <c r="D101" s="16">
        <f t="shared" si="54"/>
        <v>71.63619564532716</v>
      </c>
      <c r="E101" s="11">
        <f t="shared" si="48"/>
        <v>25.58435558761684</v>
      </c>
      <c r="F101" s="17">
        <f t="shared" si="49"/>
        <v>46.05184005771032</v>
      </c>
      <c r="G101" s="16">
        <f t="shared" si="50"/>
        <v>23.02592002885516</v>
      </c>
      <c r="H101" s="16">
        <f t="shared" si="51"/>
        <v>23.02592002885516</v>
      </c>
      <c r="I101" s="16">
        <f t="shared" si="52"/>
        <v>48.610275616472</v>
      </c>
      <c r="J101" s="62">
        <f t="shared" si="53"/>
        <v>15.634883970210282</v>
      </c>
      <c r="K101" s="18">
        <f t="shared" si="45"/>
        <v>0.783526166468459</v>
      </c>
      <c r="L101" s="16">
        <f t="shared" si="42"/>
        <v>38.087422904749516</v>
      </c>
      <c r="M101" s="16">
        <f t="shared" si="46"/>
        <v>-69.4630148057176</v>
      </c>
      <c r="N101" s="18">
        <f t="shared" si="43"/>
        <v>0.583106915261676</v>
      </c>
      <c r="O101" s="16">
        <f t="shared" si="44"/>
        <v>28.344987864740855</v>
      </c>
      <c r="P101" s="16">
        <f t="shared" si="47"/>
        <v>-144.12803946461796</v>
      </c>
    </row>
    <row r="102" spans="1:16" ht="13.5">
      <c r="A102" s="43">
        <v>102</v>
      </c>
      <c r="B102" s="41">
        <v>6</v>
      </c>
      <c r="C102" s="41"/>
      <c r="D102" s="16">
        <f t="shared" si="54"/>
        <v>71.63619564532716</v>
      </c>
      <c r="E102" s="41">
        <f t="shared" si="48"/>
        <v>25.58435558761684</v>
      </c>
      <c r="F102" s="39">
        <f t="shared" si="49"/>
        <v>46.05184005771032</v>
      </c>
      <c r="G102" s="42">
        <f t="shared" si="50"/>
        <v>23.02592002885516</v>
      </c>
      <c r="H102" s="42">
        <f t="shared" si="51"/>
        <v>23.02592002885516</v>
      </c>
      <c r="I102" s="42">
        <f t="shared" si="52"/>
        <v>48.610275616472</v>
      </c>
      <c r="J102" s="42">
        <f t="shared" si="53"/>
        <v>64.24515958668229</v>
      </c>
      <c r="K102" s="18">
        <f t="shared" si="45"/>
        <v>0.7462153966366276</v>
      </c>
      <c r="L102" s="16">
        <f t="shared" si="42"/>
        <v>36.27373609976144</v>
      </c>
      <c r="M102" s="16">
        <f t="shared" si="46"/>
        <v>-33.18927870595616</v>
      </c>
      <c r="N102" s="18">
        <f t="shared" si="43"/>
        <v>0.5234772717232353</v>
      </c>
      <c r="O102" s="16">
        <f t="shared" si="44"/>
        <v>25.446374457425275</v>
      </c>
      <c r="P102" s="16">
        <f t="shared" si="47"/>
        <v>-118.68166500719268</v>
      </c>
    </row>
    <row r="103" spans="1:16" ht="13.5">
      <c r="A103" s="43">
        <v>103</v>
      </c>
      <c r="B103" s="41">
        <v>7</v>
      </c>
      <c r="C103" s="41"/>
      <c r="D103" s="16">
        <f t="shared" si="54"/>
        <v>71.63619564532716</v>
      </c>
      <c r="E103" s="41">
        <f t="shared" si="48"/>
        <v>25.58435558761684</v>
      </c>
      <c r="F103" s="39">
        <f t="shared" si="49"/>
        <v>46.05184005771032</v>
      </c>
      <c r="G103" s="42">
        <f t="shared" si="50"/>
        <v>23.02592002885516</v>
      </c>
      <c r="H103" s="42">
        <f t="shared" si="51"/>
        <v>23.02592002885516</v>
      </c>
      <c r="I103" s="42">
        <f t="shared" si="52"/>
        <v>48.610275616472</v>
      </c>
      <c r="J103" s="42">
        <f t="shared" si="53"/>
        <v>112.85543520315429</v>
      </c>
      <c r="K103" s="18">
        <f t="shared" si="45"/>
        <v>0.7106813301301215</v>
      </c>
      <c r="L103" s="16">
        <f t="shared" si="42"/>
        <v>34.54641533310613</v>
      </c>
      <c r="M103" s="16">
        <f t="shared" si="46"/>
        <v>1.3571366271499699</v>
      </c>
      <c r="N103" s="18">
        <f t="shared" si="43"/>
        <v>0.46994547112827234</v>
      </c>
      <c r="O103" s="16">
        <f t="shared" si="44"/>
        <v>22.844178876258106</v>
      </c>
      <c r="P103" s="16">
        <f t="shared" si="47"/>
        <v>-95.83748613093456</v>
      </c>
    </row>
    <row r="104" spans="1:16" ht="13.5">
      <c r="A104" s="43">
        <v>104</v>
      </c>
      <c r="B104" s="41">
        <v>8</v>
      </c>
      <c r="C104" s="41"/>
      <c r="D104" s="16">
        <f t="shared" si="54"/>
        <v>71.63619564532716</v>
      </c>
      <c r="E104" s="41">
        <f t="shared" si="48"/>
        <v>25.58435558761684</v>
      </c>
      <c r="F104" s="39">
        <f t="shared" si="49"/>
        <v>46.05184005771032</v>
      </c>
      <c r="G104" s="42">
        <f t="shared" si="50"/>
        <v>23.02592002885516</v>
      </c>
      <c r="H104" s="42">
        <f t="shared" si="51"/>
        <v>23.02592002885516</v>
      </c>
      <c r="I104" s="42">
        <f t="shared" si="52"/>
        <v>48.610275616472</v>
      </c>
      <c r="J104" s="42">
        <f t="shared" si="53"/>
        <v>161.46571081962628</v>
      </c>
      <c r="K104" s="18">
        <f t="shared" si="45"/>
        <v>0.6768393620286872</v>
      </c>
      <c r="L104" s="16">
        <f t="shared" si="42"/>
        <v>32.90134793629156</v>
      </c>
      <c r="M104" s="16">
        <f t="shared" si="46"/>
        <v>34.25848456344153</v>
      </c>
      <c r="N104" s="18">
        <f t="shared" si="43"/>
        <v>0.4218879362363941</v>
      </c>
      <c r="O104" s="16">
        <f t="shared" si="44"/>
        <v>20.50808885971568</v>
      </c>
      <c r="P104" s="16">
        <f t="shared" si="47"/>
        <v>-75.32939727121888</v>
      </c>
    </row>
    <row r="105" spans="1:16" ht="13.5">
      <c r="A105" s="43">
        <v>105</v>
      </c>
      <c r="B105" s="11">
        <v>9</v>
      </c>
      <c r="C105" s="11"/>
      <c r="D105" s="16">
        <f t="shared" si="54"/>
        <v>71.63619564532716</v>
      </c>
      <c r="E105" s="11"/>
      <c r="F105" s="17">
        <f t="shared" si="49"/>
        <v>71.63619564532716</v>
      </c>
      <c r="G105" s="16">
        <f aca="true" t="shared" si="55" ref="G105:G111">F105*$J$7</f>
        <v>35.81809782266358</v>
      </c>
      <c r="H105" s="16">
        <f t="shared" si="51"/>
        <v>35.81809782266358</v>
      </c>
      <c r="I105" s="16">
        <f t="shared" si="52"/>
        <v>35.81809782266358</v>
      </c>
      <c r="J105" s="16">
        <f t="shared" si="53"/>
        <v>197.28380864228987</v>
      </c>
      <c r="K105" s="18">
        <f t="shared" si="45"/>
        <v>0.6446089162177973</v>
      </c>
      <c r="L105" s="16">
        <f t="shared" si="42"/>
        <v>23.088665218450213</v>
      </c>
      <c r="M105" s="16">
        <f t="shared" si="46"/>
        <v>57.347149781891744</v>
      </c>
      <c r="N105" s="18">
        <f t="shared" si="43"/>
        <v>0.3787448580246478</v>
      </c>
      <c r="O105" s="16">
        <f t="shared" si="44"/>
        <v>13.565920374557665</v>
      </c>
      <c r="P105" s="16">
        <f t="shared" si="47"/>
        <v>-61.76347689666122</v>
      </c>
    </row>
    <row r="106" spans="1:16" ht="13.5">
      <c r="A106" s="43">
        <v>106</v>
      </c>
      <c r="B106" s="11">
        <v>10</v>
      </c>
      <c r="C106" s="11"/>
      <c r="D106" s="16">
        <f t="shared" si="54"/>
        <v>71.63619564532716</v>
      </c>
      <c r="E106" s="11"/>
      <c r="F106" s="17">
        <f t="shared" si="49"/>
        <v>71.63619564532716</v>
      </c>
      <c r="G106" s="16">
        <f t="shared" si="55"/>
        <v>35.81809782266358</v>
      </c>
      <c r="H106" s="16">
        <f t="shared" si="51"/>
        <v>35.81809782266358</v>
      </c>
      <c r="I106" s="16">
        <f t="shared" si="52"/>
        <v>35.81809782266358</v>
      </c>
      <c r="J106" s="16">
        <f t="shared" si="53"/>
        <v>233.10190646495346</v>
      </c>
      <c r="K106" s="18">
        <f t="shared" si="45"/>
        <v>0.6139132535407593</v>
      </c>
      <c r="L106" s="16">
        <f t="shared" si="42"/>
        <v>21.989204969952585</v>
      </c>
      <c r="M106" s="16">
        <f t="shared" si="46"/>
        <v>79.33635475184433</v>
      </c>
      <c r="N106" s="18">
        <f t="shared" si="43"/>
        <v>0.3400136746259874</v>
      </c>
      <c r="O106" s="16">
        <f t="shared" si="44"/>
        <v>12.178643058796924</v>
      </c>
      <c r="P106" s="16">
        <f t="shared" si="47"/>
        <v>-49.584833837864295</v>
      </c>
    </row>
    <row r="107" spans="1:16" ht="13.5">
      <c r="A107" s="43">
        <v>107</v>
      </c>
      <c r="B107" s="11">
        <v>11</v>
      </c>
      <c r="C107" s="11"/>
      <c r="D107" s="16">
        <f t="shared" si="54"/>
        <v>71.63619564532716</v>
      </c>
      <c r="E107" s="11"/>
      <c r="F107" s="17">
        <f t="shared" si="49"/>
        <v>71.63619564532716</v>
      </c>
      <c r="G107" s="16">
        <f t="shared" si="55"/>
        <v>35.81809782266358</v>
      </c>
      <c r="H107" s="16">
        <f t="shared" si="51"/>
        <v>35.81809782266358</v>
      </c>
      <c r="I107" s="16">
        <f t="shared" si="52"/>
        <v>35.81809782266358</v>
      </c>
      <c r="J107" s="16">
        <f t="shared" si="53"/>
        <v>268.920004287617</v>
      </c>
      <c r="K107" s="18">
        <f t="shared" si="45"/>
        <v>0.5846792890864374</v>
      </c>
      <c r="L107" s="16">
        <f t="shared" si="42"/>
        <v>20.942099971383414</v>
      </c>
      <c r="M107" s="16">
        <f t="shared" si="46"/>
        <v>100.27845472322774</v>
      </c>
      <c r="N107" s="18">
        <f t="shared" si="43"/>
        <v>0.30524321712413394</v>
      </c>
      <c r="O107" s="16">
        <f t="shared" si="44"/>
        <v>10.933231410656768</v>
      </c>
      <c r="P107" s="16">
        <f t="shared" si="47"/>
        <v>-38.65160242720753</v>
      </c>
    </row>
    <row r="108" spans="1:16" ht="13.5">
      <c r="A108" s="43">
        <v>108</v>
      </c>
      <c r="B108" s="11">
        <v>12</v>
      </c>
      <c r="C108" s="11"/>
      <c r="D108" s="16">
        <f t="shared" si="54"/>
        <v>71.63619564532716</v>
      </c>
      <c r="E108" s="11"/>
      <c r="F108" s="17">
        <f t="shared" si="49"/>
        <v>71.63619564532716</v>
      </c>
      <c r="G108" s="16">
        <f t="shared" si="55"/>
        <v>35.81809782266358</v>
      </c>
      <c r="H108" s="16">
        <f t="shared" si="51"/>
        <v>35.81809782266358</v>
      </c>
      <c r="I108" s="16">
        <f t="shared" si="52"/>
        <v>35.81809782266358</v>
      </c>
      <c r="J108" s="16">
        <f t="shared" si="53"/>
        <v>304.7381021102806</v>
      </c>
      <c r="K108" s="18">
        <f t="shared" si="45"/>
        <v>0.5568374181775595</v>
      </c>
      <c r="L108" s="16">
        <f t="shared" si="42"/>
        <v>19.944857115603256</v>
      </c>
      <c r="M108" s="16">
        <f t="shared" si="46"/>
        <v>120.223311838831</v>
      </c>
      <c r="N108" s="18">
        <f t="shared" si="43"/>
        <v>0.2740284540108019</v>
      </c>
      <c r="O108" s="16">
        <f t="shared" si="44"/>
        <v>9.81517797195217</v>
      </c>
      <c r="P108" s="16">
        <f t="shared" si="47"/>
        <v>-28.836424455255358</v>
      </c>
    </row>
    <row r="109" spans="1:16" ht="13.5">
      <c r="A109" s="43">
        <v>109</v>
      </c>
      <c r="B109" s="11">
        <v>13</v>
      </c>
      <c r="C109" s="11"/>
      <c r="D109" s="16">
        <f t="shared" si="54"/>
        <v>71.63619564532716</v>
      </c>
      <c r="E109" s="11"/>
      <c r="F109" s="17">
        <f t="shared" si="49"/>
        <v>71.63619564532716</v>
      </c>
      <c r="G109" s="16">
        <f t="shared" si="55"/>
        <v>35.81809782266358</v>
      </c>
      <c r="H109" s="16">
        <f t="shared" si="51"/>
        <v>35.81809782266358</v>
      </c>
      <c r="I109" s="16">
        <f t="shared" si="52"/>
        <v>35.81809782266358</v>
      </c>
      <c r="J109" s="16">
        <f t="shared" si="53"/>
        <v>340.55619993294414</v>
      </c>
      <c r="K109" s="18">
        <f t="shared" si="45"/>
        <v>0.5303213506452946</v>
      </c>
      <c r="L109" s="16">
        <f t="shared" si="42"/>
        <v>18.995102014860237</v>
      </c>
      <c r="M109" s="16">
        <f t="shared" si="46"/>
        <v>139.21841385369123</v>
      </c>
      <c r="N109" s="18">
        <f t="shared" si="43"/>
        <v>0.24600577308491842</v>
      </c>
      <c r="O109" s="16">
        <f t="shared" si="44"/>
        <v>8.811458845295588</v>
      </c>
      <c r="P109" s="16">
        <f t="shared" si="47"/>
        <v>-20.02496560995977</v>
      </c>
    </row>
    <row r="110" spans="1:16" ht="13.5">
      <c r="A110" s="43">
        <v>110</v>
      </c>
      <c r="B110" s="11">
        <v>14</v>
      </c>
      <c r="C110" s="11"/>
      <c r="D110" s="16">
        <f t="shared" si="54"/>
        <v>71.63619564532716</v>
      </c>
      <c r="E110" s="11"/>
      <c r="F110" s="17">
        <f t="shared" si="49"/>
        <v>71.63619564532716</v>
      </c>
      <c r="G110" s="16">
        <f t="shared" si="55"/>
        <v>35.81809782266358</v>
      </c>
      <c r="H110" s="16">
        <f t="shared" si="51"/>
        <v>35.81809782266358</v>
      </c>
      <c r="I110" s="16">
        <f t="shared" si="52"/>
        <v>35.81809782266358</v>
      </c>
      <c r="J110" s="16">
        <f t="shared" si="53"/>
        <v>376.3742977556077</v>
      </c>
      <c r="K110" s="18">
        <f t="shared" si="45"/>
        <v>0.5050679529955189</v>
      </c>
      <c r="L110" s="16">
        <f t="shared" si="42"/>
        <v>18.090573347485947</v>
      </c>
      <c r="M110" s="16">
        <f t="shared" si="46"/>
        <v>157.3089872011772</v>
      </c>
      <c r="N110" s="18">
        <f t="shared" si="43"/>
        <v>0.22084874583397382</v>
      </c>
      <c r="O110" s="16">
        <f t="shared" si="44"/>
        <v>7.91038198229384</v>
      </c>
      <c r="P110" s="16">
        <f t="shared" si="47"/>
        <v>-12.114583627665931</v>
      </c>
    </row>
    <row r="111" spans="1:16" ht="13.5">
      <c r="A111" s="43">
        <v>111</v>
      </c>
      <c r="B111" s="11">
        <v>15</v>
      </c>
      <c r="C111" s="16">
        <f>C29+C57+IF(M62&gt;0,C84,0)</f>
        <v>-25.28429139692571</v>
      </c>
      <c r="D111" s="16">
        <f t="shared" si="54"/>
        <v>71.63619564532716</v>
      </c>
      <c r="E111" s="11"/>
      <c r="F111" s="17">
        <f t="shared" si="49"/>
        <v>71.63619564532716</v>
      </c>
      <c r="G111" s="16">
        <f t="shared" si="55"/>
        <v>35.81809782266358</v>
      </c>
      <c r="H111" s="16">
        <f t="shared" si="51"/>
        <v>35.81809782266358</v>
      </c>
      <c r="I111" s="16">
        <f>H111+E111-C111</f>
        <v>61.10238921958929</v>
      </c>
      <c r="J111" s="16">
        <f t="shared" si="53"/>
        <v>437.47668697519697</v>
      </c>
      <c r="K111" s="18">
        <f t="shared" si="45"/>
        <v>0.4810170980909702</v>
      </c>
      <c r="L111" s="42">
        <f t="shared" si="42"/>
        <v>29.391293948831823</v>
      </c>
      <c r="M111" s="56">
        <f t="shared" si="46"/>
        <v>186.700281150009</v>
      </c>
      <c r="N111" s="18">
        <f t="shared" si="43"/>
        <v>0.19826432495794674</v>
      </c>
      <c r="O111" s="16">
        <f t="shared" si="44"/>
        <v>12.114423951939592</v>
      </c>
      <c r="P111" s="56">
        <f t="shared" si="47"/>
        <v>-0.0001596757263389037</v>
      </c>
    </row>
    <row r="112" spans="7:13" ht="13.5">
      <c r="G112" s="28" t="s">
        <v>34</v>
      </c>
      <c r="H112" s="7">
        <f>H85</f>
        <v>1</v>
      </c>
      <c r="I112" s="22" t="s">
        <v>9</v>
      </c>
      <c r="J112" s="17">
        <f>IF(J99&gt;0,IF(J98&lt;0,B98+(-J98)/(J99-J98),0),0)+IF(J100&gt;0,IF(J99&lt;0,B99+(-J99)/(J100-J99),0),0)+IF(J101&gt;0,IF(J100&lt;0,B100+(-J100)/(J101-J100),0),0)+IF(J102&gt;0,IF(J101&lt;0,B201+(-J101)/(J102-J101),0),0)+IF(J103&gt;0,IF(J102&lt;0,B103+(-J103)/(J103-J102),0),0)+IF(J104&gt;0,IF(J103&lt;0,B103+(-J103)/(J104-J103),0),0)+IF(J105&gt;0,IF(J104&lt;0,B104+(-J104)/(J105-J104),0),0)+IF(J106&gt;0,IF(J105&lt;0,B105+(-J105)/(J106-J105),0),0)</f>
        <v>4.678362573099415</v>
      </c>
      <c r="K112" s="77" t="s">
        <v>104</v>
      </c>
      <c r="L112" s="78"/>
      <c r="M112" s="78"/>
    </row>
  </sheetData>
  <sheetProtection/>
  <mergeCells count="25">
    <mergeCell ref="F6:F7"/>
    <mergeCell ref="L6:M6"/>
    <mergeCell ref="N6:P6"/>
    <mergeCell ref="B7:C7"/>
    <mergeCell ref="B6:C6"/>
    <mergeCell ref="N34:P34"/>
    <mergeCell ref="B35:C35"/>
    <mergeCell ref="K58:M58"/>
    <mergeCell ref="K30:M30"/>
    <mergeCell ref="B34:C34"/>
    <mergeCell ref="F34:F35"/>
    <mergeCell ref="L34:M34"/>
    <mergeCell ref="B32:C32"/>
    <mergeCell ref="N61:P61"/>
    <mergeCell ref="B62:C62"/>
    <mergeCell ref="K85:M85"/>
    <mergeCell ref="B61:C61"/>
    <mergeCell ref="F61:F62"/>
    <mergeCell ref="L61:M61"/>
    <mergeCell ref="K112:M112"/>
    <mergeCell ref="B88:C88"/>
    <mergeCell ref="F88:F89"/>
    <mergeCell ref="L88:M88"/>
    <mergeCell ref="N88:P88"/>
    <mergeCell ref="B89:C89"/>
  </mergeCells>
  <printOptions/>
  <pageMargins left="0.787" right="0.787" top="0.984" bottom="0.984" header="0.512" footer="0.512"/>
  <pageSetup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185</v>
      </c>
      <c r="B1" s="7" t="s">
        <v>186</v>
      </c>
      <c r="C1" s="7" t="s">
        <v>187</v>
      </c>
      <c r="D1" s="8" t="s">
        <v>188</v>
      </c>
      <c r="E1" s="7" t="s">
        <v>189</v>
      </c>
      <c r="F1" s="9" t="s">
        <v>190</v>
      </c>
      <c r="G1" s="7" t="s">
        <v>191</v>
      </c>
      <c r="H1" s="7" t="s">
        <v>192</v>
      </c>
      <c r="I1" s="10" t="s">
        <v>193</v>
      </c>
      <c r="J1" s="10" t="s">
        <v>194</v>
      </c>
      <c r="K1" s="10" t="s">
        <v>195</v>
      </c>
      <c r="L1" s="10" t="s">
        <v>196</v>
      </c>
      <c r="M1" s="10" t="s">
        <v>197</v>
      </c>
      <c r="N1" s="10" t="s">
        <v>198</v>
      </c>
      <c r="O1" s="10" t="s">
        <v>199</v>
      </c>
      <c r="P1" s="10" t="s">
        <v>200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45">
        <v>0.13175787022103455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2.9963912917351294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-88.23271109529605</v>
      </c>
      <c r="N7" s="19">
        <v>-0.05370957795001663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0.8018585742745087</v>
      </c>
      <c r="O10" s="52">
        <f aca="true" t="shared" si="2" ref="O10:O29">I10*N10</f>
        <v>-12.02787861411763</v>
      </c>
      <c r="P10" s="52">
        <f>O10</f>
        <v>-12.02787861411763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0.8473704854133609</v>
      </c>
      <c r="O11" s="52">
        <f t="shared" si="2"/>
        <v>-29.65796698946763</v>
      </c>
      <c r="P11" s="52">
        <f aca="true" t="shared" si="5" ref="P11:P29">O11+P10</f>
        <v>-41.685845603585264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0.8954655628635356</v>
      </c>
      <c r="O12" s="52">
        <f t="shared" si="2"/>
        <v>-31.341294700223745</v>
      </c>
      <c r="P12" s="52">
        <f t="shared" si="5"/>
        <v>-73.027140303809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0.9462904220499834</v>
      </c>
      <c r="O13" s="52">
        <f t="shared" si="2"/>
        <v>-14.19435633074975</v>
      </c>
      <c r="P13" s="52">
        <f t="shared" si="5"/>
        <v>-87.22149663455876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-97.22149663455876</v>
      </c>
    </row>
    <row r="15" spans="1:16" ht="13.5">
      <c r="A15" s="43">
        <v>15</v>
      </c>
      <c r="B15" s="11">
        <v>1</v>
      </c>
      <c r="C15" s="11"/>
      <c r="D15" s="16">
        <f>$D$7*$G$7*(1+$E$7)^(B15-1)</f>
        <v>2.9963912917351294</v>
      </c>
      <c r="E15" s="11">
        <f aca="true" t="shared" si="6" ref="E15:E22">($C$10+$C$11+$C$12+$C$13)*0.9/8</f>
        <v>11.25</v>
      </c>
      <c r="F15" s="16">
        <f aca="true" t="shared" si="7" ref="F15:F29">D15-E15</f>
        <v>-8.25360870826487</v>
      </c>
      <c r="G15" s="52">
        <f>IF(F15&gt;0,F15*$J$7,0)</f>
        <v>0</v>
      </c>
      <c r="H15" s="52">
        <f aca="true" t="shared" si="8" ref="H15:H29">F15-G15</f>
        <v>-8.25360870826487</v>
      </c>
      <c r="I15" s="52">
        <f aca="true" t="shared" si="9" ref="I15:I28">H15+E15</f>
        <v>2.9963912917351294</v>
      </c>
      <c r="J15" s="52">
        <f aca="true" t="shared" si="10" ref="J15:J29">I15+J14</f>
        <v>-97.00360870826486</v>
      </c>
      <c r="K15" s="17">
        <f t="shared" si="3"/>
        <v>0.9523809523809523</v>
      </c>
      <c r="L15" s="52">
        <f t="shared" si="0"/>
        <v>2.8537059921286945</v>
      </c>
      <c r="M15" s="52">
        <f t="shared" si="4"/>
        <v>-120.23326275787132</v>
      </c>
      <c r="N15" s="17">
        <f t="shared" si="1"/>
        <v>1.0567580276609623</v>
      </c>
      <c r="O15" s="52">
        <f t="shared" si="2"/>
        <v>3.1664605515544983</v>
      </c>
      <c r="P15" s="52">
        <f t="shared" si="5"/>
        <v>-94.05503608300427</v>
      </c>
    </row>
    <row r="16" spans="1:16" ht="13.5">
      <c r="A16" s="43">
        <v>16</v>
      </c>
      <c r="B16" s="11">
        <v>2</v>
      </c>
      <c r="C16" s="11"/>
      <c r="D16" s="16">
        <f>$D$7*$H$7*(1+$E$7)*(B16-1)</f>
        <v>2.9963912917351294</v>
      </c>
      <c r="E16" s="11">
        <f t="shared" si="6"/>
        <v>11.25</v>
      </c>
      <c r="F16" s="16">
        <f t="shared" si="7"/>
        <v>-8.25360870826487</v>
      </c>
      <c r="G16" s="52">
        <f>IF(F16&gt;0,F16*$J$7,0)</f>
        <v>0</v>
      </c>
      <c r="H16" s="52">
        <f t="shared" si="8"/>
        <v>-8.25360870826487</v>
      </c>
      <c r="I16" s="52">
        <f t="shared" si="9"/>
        <v>2.9963912917351294</v>
      </c>
      <c r="J16" s="52">
        <f t="shared" si="10"/>
        <v>-94.00721741652973</v>
      </c>
      <c r="K16" s="17">
        <f t="shared" si="3"/>
        <v>0.9070294784580498</v>
      </c>
      <c r="L16" s="52">
        <f t="shared" si="0"/>
        <v>2.717815230598757</v>
      </c>
      <c r="M16" s="52">
        <f t="shared" si="4"/>
        <v>-117.51544752727256</v>
      </c>
      <c r="N16" s="17">
        <f t="shared" si="1"/>
        <v>1.1167375290258872</v>
      </c>
      <c r="O16" s="52">
        <f t="shared" si="2"/>
        <v>3.3461826071269747</v>
      </c>
      <c r="P16" s="52">
        <f t="shared" si="5"/>
        <v>-90.70885347587729</v>
      </c>
    </row>
    <row r="17" spans="1:16" ht="13.5">
      <c r="A17" s="43">
        <v>17</v>
      </c>
      <c r="B17" s="11">
        <v>3</v>
      </c>
      <c r="C17" s="11"/>
      <c r="D17" s="16">
        <f>$D$7*$I$7*(1+$E$7)^(B17-1)</f>
        <v>2.9963912917351294</v>
      </c>
      <c r="E17" s="11">
        <f t="shared" si="6"/>
        <v>11.25</v>
      </c>
      <c r="F17" s="16">
        <f t="shared" si="7"/>
        <v>-8.25360870826487</v>
      </c>
      <c r="G17" s="52">
        <f aca="true" t="shared" si="11" ref="G17:G22">IF(F17&gt;0,F17*$J$7,0)</f>
        <v>0</v>
      </c>
      <c r="H17" s="52">
        <f t="shared" si="8"/>
        <v>-8.25360870826487</v>
      </c>
      <c r="I17" s="52">
        <f t="shared" si="9"/>
        <v>2.9963912917351294</v>
      </c>
      <c r="J17" s="52">
        <f t="shared" si="10"/>
        <v>-91.01082612479459</v>
      </c>
      <c r="K17" s="17">
        <f t="shared" si="3"/>
        <v>0.863837598531476</v>
      </c>
      <c r="L17" s="52">
        <f t="shared" si="0"/>
        <v>2.5883954577131014</v>
      </c>
      <c r="M17" s="52">
        <f t="shared" si="4"/>
        <v>-114.92705206955945</v>
      </c>
      <c r="N17" s="17">
        <f t="shared" si="1"/>
        <v>1.1801213485883733</v>
      </c>
      <c r="O17" s="52">
        <f t="shared" si="2"/>
        <v>3.536105332100919</v>
      </c>
      <c r="P17" s="52">
        <f t="shared" si="5"/>
        <v>-87.17274814377637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2.9963912917351294</v>
      </c>
      <c r="E18" s="41">
        <f t="shared" si="6"/>
        <v>11.25</v>
      </c>
      <c r="F18" s="42">
        <f t="shared" si="7"/>
        <v>-8.25360870826487</v>
      </c>
      <c r="G18" s="52">
        <f t="shared" si="11"/>
        <v>0</v>
      </c>
      <c r="H18" s="53">
        <f t="shared" si="8"/>
        <v>-8.25360870826487</v>
      </c>
      <c r="I18" s="53">
        <f t="shared" si="9"/>
        <v>2.9963912917351294</v>
      </c>
      <c r="J18" s="53">
        <f t="shared" si="10"/>
        <v>-88.01443483305945</v>
      </c>
      <c r="K18" s="17">
        <f t="shared" si="3"/>
        <v>0.822702474791882</v>
      </c>
      <c r="L18" s="52">
        <f t="shared" si="0"/>
        <v>2.465138531155335</v>
      </c>
      <c r="M18" s="52">
        <f t="shared" si="4"/>
        <v>-112.46191353840412</v>
      </c>
      <c r="N18" s="17">
        <f t="shared" si="1"/>
        <v>1.247102708734844</v>
      </c>
      <c r="O18" s="52">
        <f t="shared" si="2"/>
        <v>3.736807696352378</v>
      </c>
      <c r="P18" s="52">
        <f t="shared" si="5"/>
        <v>-83.435940447424</v>
      </c>
    </row>
    <row r="19" spans="1:16" ht="13.5">
      <c r="A19" s="43">
        <v>19</v>
      </c>
      <c r="B19" s="41">
        <v>5</v>
      </c>
      <c r="C19" s="41"/>
      <c r="D19" s="16">
        <f t="shared" si="12"/>
        <v>2.9963912917351294</v>
      </c>
      <c r="E19" s="41">
        <f t="shared" si="6"/>
        <v>11.25</v>
      </c>
      <c r="F19" s="42">
        <f t="shared" si="7"/>
        <v>-8.25360870826487</v>
      </c>
      <c r="G19" s="52">
        <f t="shared" si="11"/>
        <v>0</v>
      </c>
      <c r="H19" s="53">
        <f t="shared" si="8"/>
        <v>-8.25360870826487</v>
      </c>
      <c r="I19" s="53">
        <f t="shared" si="9"/>
        <v>2.9963912917351294</v>
      </c>
      <c r="J19" s="53">
        <f t="shared" si="10"/>
        <v>-85.01804354132432</v>
      </c>
      <c r="K19" s="17">
        <f t="shared" si="3"/>
        <v>0.783526166468459</v>
      </c>
      <c r="L19" s="52">
        <f t="shared" si="0"/>
        <v>2.3477509820526996</v>
      </c>
      <c r="M19" s="52">
        <f t="shared" si="4"/>
        <v>-110.11416255635142</v>
      </c>
      <c r="N19" s="17">
        <f t="shared" si="1"/>
        <v>1.3178857987732775</v>
      </c>
      <c r="O19" s="52">
        <f t="shared" si="2"/>
        <v>3.9489015309456437</v>
      </c>
      <c r="P19" s="52">
        <f t="shared" si="5"/>
        <v>-79.48703891647835</v>
      </c>
    </row>
    <row r="20" spans="1:16" ht="13.5">
      <c r="A20" s="43">
        <v>20</v>
      </c>
      <c r="B20" s="41">
        <v>6</v>
      </c>
      <c r="C20" s="41"/>
      <c r="D20" s="16">
        <f t="shared" si="12"/>
        <v>2.9963912917351294</v>
      </c>
      <c r="E20" s="41">
        <f t="shared" si="6"/>
        <v>11.25</v>
      </c>
      <c r="F20" s="42">
        <f t="shared" si="7"/>
        <v>-8.25360870826487</v>
      </c>
      <c r="G20" s="52">
        <f t="shared" si="11"/>
        <v>0</v>
      </c>
      <c r="H20" s="53">
        <f t="shared" si="8"/>
        <v>-8.25360870826487</v>
      </c>
      <c r="I20" s="53">
        <f t="shared" si="9"/>
        <v>2.9963912917351294</v>
      </c>
      <c r="J20" s="53">
        <f t="shared" si="10"/>
        <v>-82.02165224958918</v>
      </c>
      <c r="K20" s="17">
        <f t="shared" si="3"/>
        <v>0.7462153966366276</v>
      </c>
      <c r="L20" s="52">
        <f t="shared" si="0"/>
        <v>2.2359533162406664</v>
      </c>
      <c r="M20" s="52">
        <f t="shared" si="4"/>
        <v>-107.87820924011075</v>
      </c>
      <c r="N20" s="17">
        <f t="shared" si="1"/>
        <v>1.3926863973940407</v>
      </c>
      <c r="O20" s="52">
        <f t="shared" si="2"/>
        <v>4.173033393269473</v>
      </c>
      <c r="P20" s="52">
        <f t="shared" si="5"/>
        <v>-75.31400552320888</v>
      </c>
    </row>
    <row r="21" spans="1:16" ht="13.5">
      <c r="A21" s="43">
        <v>21</v>
      </c>
      <c r="B21" s="41">
        <v>7</v>
      </c>
      <c r="C21" s="41"/>
      <c r="D21" s="42">
        <f t="shared" si="12"/>
        <v>2.9963912917351294</v>
      </c>
      <c r="E21" s="41">
        <f t="shared" si="6"/>
        <v>11.25</v>
      </c>
      <c r="F21" s="42">
        <f t="shared" si="7"/>
        <v>-8.25360870826487</v>
      </c>
      <c r="G21" s="52">
        <f t="shared" si="11"/>
        <v>0</v>
      </c>
      <c r="H21" s="53">
        <f t="shared" si="8"/>
        <v>-8.25360870826487</v>
      </c>
      <c r="I21" s="53">
        <f t="shared" si="9"/>
        <v>2.9963912917351294</v>
      </c>
      <c r="J21" s="53">
        <f t="shared" si="10"/>
        <v>-79.02526095785404</v>
      </c>
      <c r="K21" s="17">
        <f t="shared" si="3"/>
        <v>0.7106813301301215</v>
      </c>
      <c r="L21" s="52">
        <f t="shared" si="0"/>
        <v>2.1294793488006345</v>
      </c>
      <c r="M21" s="52">
        <f t="shared" si="4"/>
        <v>-105.74872989131012</v>
      </c>
      <c r="N21" s="17">
        <f t="shared" si="1"/>
        <v>1.4717325304603774</v>
      </c>
      <c r="O21" s="52">
        <f t="shared" si="2"/>
        <v>4.409886538034781</v>
      </c>
      <c r="P21" s="52">
        <f t="shared" si="5"/>
        <v>-70.9041189851741</v>
      </c>
    </row>
    <row r="22" spans="1:16" ht="13.5">
      <c r="A22" s="43">
        <v>22</v>
      </c>
      <c r="B22" s="41">
        <v>8</v>
      </c>
      <c r="C22" s="41"/>
      <c r="D22" s="42">
        <f t="shared" si="12"/>
        <v>2.9963912917351294</v>
      </c>
      <c r="E22" s="41">
        <f t="shared" si="6"/>
        <v>11.25</v>
      </c>
      <c r="F22" s="42">
        <f t="shared" si="7"/>
        <v>-8.25360870826487</v>
      </c>
      <c r="G22" s="52">
        <f t="shared" si="11"/>
        <v>0</v>
      </c>
      <c r="H22" s="53">
        <f t="shared" si="8"/>
        <v>-8.25360870826487</v>
      </c>
      <c r="I22" s="53">
        <f t="shared" si="9"/>
        <v>2.9963912917351294</v>
      </c>
      <c r="J22" s="53">
        <f t="shared" si="10"/>
        <v>-76.02886966611891</v>
      </c>
      <c r="K22" s="17">
        <f t="shared" si="3"/>
        <v>0.6768393620286872</v>
      </c>
      <c r="L22" s="52">
        <f t="shared" si="0"/>
        <v>2.028075570286319</v>
      </c>
      <c r="M22" s="52">
        <f t="shared" si="4"/>
        <v>-103.7206543210238</v>
      </c>
      <c r="N22" s="17">
        <f t="shared" si="1"/>
        <v>1.5552651661337855</v>
      </c>
      <c r="O22" s="52">
        <f t="shared" si="2"/>
        <v>4.660183000142264</v>
      </c>
      <c r="P22" s="52">
        <f t="shared" si="5"/>
        <v>-66.24393598503183</v>
      </c>
    </row>
    <row r="23" spans="1:16" ht="13.5">
      <c r="A23" s="60">
        <v>23</v>
      </c>
      <c r="B23" s="41">
        <v>9</v>
      </c>
      <c r="C23" s="41"/>
      <c r="D23" s="42">
        <f t="shared" si="12"/>
        <v>2.9963912917351294</v>
      </c>
      <c r="E23" s="41"/>
      <c r="F23" s="42">
        <f t="shared" si="7"/>
        <v>2.9963912917351294</v>
      </c>
      <c r="G23" s="53">
        <f aca="true" t="shared" si="13" ref="G23:G29">F23*$J$7</f>
        <v>1.4981956458675647</v>
      </c>
      <c r="H23" s="53">
        <f t="shared" si="8"/>
        <v>1.4981956458675647</v>
      </c>
      <c r="I23" s="53">
        <f t="shared" si="9"/>
        <v>1.4981956458675647</v>
      </c>
      <c r="J23" s="53">
        <f t="shared" si="10"/>
        <v>-74.53067402025134</v>
      </c>
      <c r="K23" s="17">
        <f t="shared" si="3"/>
        <v>0.6446089162177973</v>
      </c>
      <c r="L23" s="52">
        <f t="shared" si="0"/>
        <v>0.9657502715649137</v>
      </c>
      <c r="M23" s="52">
        <f t="shared" si="4"/>
        <v>-102.75490404945889</v>
      </c>
      <c r="N23" s="17">
        <f t="shared" si="1"/>
        <v>1.643538949453338</v>
      </c>
      <c r="O23" s="52">
        <f t="shared" si="2"/>
        <v>2.462342897884742</v>
      </c>
      <c r="P23" s="52">
        <f t="shared" si="5"/>
        <v>-63.78159308714709</v>
      </c>
    </row>
    <row r="24" spans="1:16" ht="13.5">
      <c r="A24" s="60">
        <v>24</v>
      </c>
      <c r="B24" s="41">
        <v>10</v>
      </c>
      <c r="C24" s="41"/>
      <c r="D24" s="42">
        <f t="shared" si="12"/>
        <v>2.9963912917351294</v>
      </c>
      <c r="E24" s="41"/>
      <c r="F24" s="42">
        <f t="shared" si="7"/>
        <v>2.9963912917351294</v>
      </c>
      <c r="G24" s="53">
        <f t="shared" si="13"/>
        <v>1.4981956458675647</v>
      </c>
      <c r="H24" s="53">
        <f t="shared" si="8"/>
        <v>1.4981956458675647</v>
      </c>
      <c r="I24" s="53">
        <f t="shared" si="9"/>
        <v>1.4981956458675647</v>
      </c>
      <c r="J24" s="53">
        <f t="shared" si="10"/>
        <v>-73.03247837438377</v>
      </c>
      <c r="K24" s="17">
        <f t="shared" si="3"/>
        <v>0.6139132535407593</v>
      </c>
      <c r="L24" s="52">
        <f t="shared" si="0"/>
        <v>0.9197621633951559</v>
      </c>
      <c r="M24" s="52">
        <f t="shared" si="4"/>
        <v>-101.83514188606372</v>
      </c>
      <c r="N24" s="17">
        <f t="shared" si="1"/>
        <v>1.7368229786082796</v>
      </c>
      <c r="O24" s="52">
        <f t="shared" si="2"/>
        <v>2.602100624193659</v>
      </c>
      <c r="P24" s="52">
        <f t="shared" si="5"/>
        <v>-61.17949246295343</v>
      </c>
    </row>
    <row r="25" spans="1:16" ht="13.5">
      <c r="A25" s="43">
        <v>25</v>
      </c>
      <c r="B25" s="11">
        <v>11</v>
      </c>
      <c r="C25" s="11"/>
      <c r="D25" s="16">
        <f t="shared" si="12"/>
        <v>2.9963912917351294</v>
      </c>
      <c r="E25" s="11"/>
      <c r="F25" s="16">
        <f t="shared" si="7"/>
        <v>2.9963912917351294</v>
      </c>
      <c r="G25" s="52">
        <f t="shared" si="13"/>
        <v>1.4981956458675647</v>
      </c>
      <c r="H25" s="52">
        <f t="shared" si="8"/>
        <v>1.4981956458675647</v>
      </c>
      <c r="I25" s="52">
        <f t="shared" si="9"/>
        <v>1.4981956458675647</v>
      </c>
      <c r="J25" s="52">
        <f t="shared" si="10"/>
        <v>-71.5342827285162</v>
      </c>
      <c r="K25" s="17">
        <f t="shared" si="3"/>
        <v>0.5846792890864374</v>
      </c>
      <c r="L25" s="52">
        <f t="shared" si="0"/>
        <v>0.8759639651382437</v>
      </c>
      <c r="M25" s="52">
        <f t="shared" si="4"/>
        <v>-100.95917792092548</v>
      </c>
      <c r="N25" s="17">
        <f t="shared" si="1"/>
        <v>1.8354016252703231</v>
      </c>
      <c r="O25" s="52">
        <f t="shared" si="2"/>
        <v>2.7497907233982497</v>
      </c>
      <c r="P25" s="52">
        <f t="shared" si="5"/>
        <v>-58.42970173955518</v>
      </c>
    </row>
    <row r="26" spans="1:16" ht="13.5">
      <c r="A26" s="60">
        <v>26</v>
      </c>
      <c r="B26" s="41">
        <v>12</v>
      </c>
      <c r="C26" s="41"/>
      <c r="D26" s="42">
        <f t="shared" si="12"/>
        <v>2.9963912917351294</v>
      </c>
      <c r="E26" s="41"/>
      <c r="F26" s="42">
        <f t="shared" si="7"/>
        <v>2.9963912917351294</v>
      </c>
      <c r="G26" s="53">
        <f t="shared" si="13"/>
        <v>1.4981956458675647</v>
      </c>
      <c r="H26" s="53">
        <f t="shared" si="8"/>
        <v>1.4981956458675647</v>
      </c>
      <c r="I26" s="53">
        <f t="shared" si="9"/>
        <v>1.4981956458675647</v>
      </c>
      <c r="J26" s="53">
        <f t="shared" si="10"/>
        <v>-70.03608708264863</v>
      </c>
      <c r="K26" s="17">
        <f t="shared" si="3"/>
        <v>0.5568374181775595</v>
      </c>
      <c r="L26" s="52">
        <f t="shared" si="0"/>
        <v>0.834251395369756</v>
      </c>
      <c r="M26" s="52">
        <f t="shared" si="4"/>
        <v>-100.12492652555572</v>
      </c>
      <c r="N26" s="17">
        <f t="shared" si="1"/>
        <v>1.9395754014863913</v>
      </c>
      <c r="O26" s="52">
        <f t="shared" si="2"/>
        <v>2.9058634213387453</v>
      </c>
      <c r="P26" s="52">
        <f t="shared" si="5"/>
        <v>-55.523838318216434</v>
      </c>
    </row>
    <row r="27" spans="1:16" ht="13.5">
      <c r="A27" s="60">
        <v>27</v>
      </c>
      <c r="B27" s="41">
        <v>13</v>
      </c>
      <c r="C27" s="41"/>
      <c r="D27" s="42">
        <f t="shared" si="12"/>
        <v>2.9963912917351294</v>
      </c>
      <c r="E27" s="41"/>
      <c r="F27" s="42">
        <f t="shared" si="7"/>
        <v>2.9963912917351294</v>
      </c>
      <c r="G27" s="53">
        <f t="shared" si="13"/>
        <v>1.4981956458675647</v>
      </c>
      <c r="H27" s="53">
        <f t="shared" si="8"/>
        <v>1.4981956458675647</v>
      </c>
      <c r="I27" s="53">
        <f t="shared" si="9"/>
        <v>1.4981956458675647</v>
      </c>
      <c r="J27" s="53">
        <f t="shared" si="10"/>
        <v>-68.53789143678107</v>
      </c>
      <c r="K27" s="17">
        <f t="shared" si="3"/>
        <v>0.5303213506452946</v>
      </c>
      <c r="L27" s="52">
        <f t="shared" si="0"/>
        <v>0.7945251384473865</v>
      </c>
      <c r="M27" s="52">
        <f t="shared" si="4"/>
        <v>-99.33040138710834</v>
      </c>
      <c r="N27" s="17">
        <f t="shared" si="1"/>
        <v>2.049661875774478</v>
      </c>
      <c r="O27" s="52">
        <f t="shared" si="2"/>
        <v>3.0707944977860677</v>
      </c>
      <c r="P27" s="52">
        <f t="shared" si="5"/>
        <v>-52.453043820430366</v>
      </c>
    </row>
    <row r="28" spans="1:16" ht="13.5">
      <c r="A28" s="58">
        <v>28</v>
      </c>
      <c r="B28" s="33">
        <v>14</v>
      </c>
      <c r="C28" s="11"/>
      <c r="D28" s="16">
        <f t="shared" si="12"/>
        <v>2.9963912917351294</v>
      </c>
      <c r="E28" s="11"/>
      <c r="F28" s="16">
        <f t="shared" si="7"/>
        <v>2.9963912917351294</v>
      </c>
      <c r="G28" s="52">
        <f t="shared" si="13"/>
        <v>1.4981956458675647</v>
      </c>
      <c r="H28" s="52">
        <f t="shared" si="8"/>
        <v>1.4981956458675647</v>
      </c>
      <c r="I28" s="52">
        <f t="shared" si="9"/>
        <v>1.4981956458675647</v>
      </c>
      <c r="J28" s="54">
        <f t="shared" si="10"/>
        <v>-67.0396957909135</v>
      </c>
      <c r="K28" s="17">
        <f t="shared" si="3"/>
        <v>0.5050679529955189</v>
      </c>
      <c r="L28" s="52">
        <f t="shared" si="0"/>
        <v>0.7566906080451302</v>
      </c>
      <c r="M28" s="52">
        <f t="shared" si="4"/>
        <v>-98.5737107790632</v>
      </c>
      <c r="N28" s="17">
        <f t="shared" si="1"/>
        <v>2.165996641215306</v>
      </c>
      <c r="O28" s="52">
        <f t="shared" si="2"/>
        <v>3.2450867368325413</v>
      </c>
      <c r="P28" s="52">
        <f t="shared" si="5"/>
        <v>-49.207957083597826</v>
      </c>
    </row>
    <row r="29" spans="1:16" ht="13.5">
      <c r="A29" s="58">
        <v>29</v>
      </c>
      <c r="B29" s="33">
        <v>15</v>
      </c>
      <c r="C29" s="20">
        <f>(-0.1*F4)+(-C14)</f>
        <v>-20</v>
      </c>
      <c r="D29" s="16">
        <f t="shared" si="12"/>
        <v>2.9963912917351294</v>
      </c>
      <c r="E29" s="11"/>
      <c r="F29" s="16">
        <f t="shared" si="7"/>
        <v>2.9963912917351294</v>
      </c>
      <c r="G29" s="52">
        <f t="shared" si="13"/>
        <v>1.4981956458675647</v>
      </c>
      <c r="H29" s="52">
        <f t="shared" si="8"/>
        <v>1.4981956458675647</v>
      </c>
      <c r="I29" s="52">
        <f>H29+E29-C29</f>
        <v>21.498195645867565</v>
      </c>
      <c r="J29" s="54">
        <f t="shared" si="10"/>
        <v>-45.54150014504593</v>
      </c>
      <c r="K29" s="17">
        <f t="shared" si="3"/>
        <v>0.4810170980909702</v>
      </c>
      <c r="L29" s="53">
        <f t="shared" si="0"/>
        <v>10.340999683767148</v>
      </c>
      <c r="M29" s="55">
        <f t="shared" si="4"/>
        <v>-88.23271109529605</v>
      </c>
      <c r="N29" s="17">
        <f t="shared" si="1"/>
        <v>2.2889343384909555</v>
      </c>
      <c r="O29" s="53">
        <f t="shared" si="2"/>
        <v>49.207958229423014</v>
      </c>
      <c r="P29" s="55">
        <f t="shared" si="5"/>
        <v>1.1458251876206305E-06</v>
      </c>
    </row>
    <row r="30" spans="1:13" ht="13.5">
      <c r="A30" s="43">
        <v>30</v>
      </c>
      <c r="G30" s="28" t="s">
        <v>34</v>
      </c>
      <c r="H30" s="7">
        <v>14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111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1.3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$I$4*$O$3*L3*D32</f>
        <v>27.267160754789675</v>
      </c>
      <c r="E35" s="17">
        <f>$E$7</f>
        <v>0</v>
      </c>
      <c r="F35" s="81"/>
      <c r="G35" s="39">
        <f>$G$7</f>
        <v>1</v>
      </c>
      <c r="H35" s="39">
        <f>$H$7</f>
        <v>1</v>
      </c>
      <c r="I35" s="39">
        <f>$I$7</f>
        <v>1</v>
      </c>
      <c r="J35" s="21">
        <v>0.5</v>
      </c>
      <c r="K35" s="18">
        <v>0.05</v>
      </c>
      <c r="L35" s="24"/>
      <c r="M35" s="24">
        <f>M57</f>
        <v>61.560296538011364</v>
      </c>
      <c r="N35" s="24">
        <v>0.10417871853174225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1.4864745906838255</v>
      </c>
      <c r="O38" s="16">
        <f aca="true" t="shared" si="16" ref="O38:O57">I38*N38</f>
        <v>-20.784699753512577</v>
      </c>
      <c r="P38" s="16">
        <f>O38</f>
        <v>-20.784699753512577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1.3462264448099788</v>
      </c>
      <c r="O39" s="16">
        <f t="shared" si="16"/>
        <v>-43.921904981726776</v>
      </c>
      <c r="P39" s="16">
        <f aca="true" t="shared" si="19" ref="P39:P57">O39+P38</f>
        <v>-64.70660473523935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1.2192106424584004</v>
      </c>
      <c r="O40" s="16">
        <f t="shared" si="16"/>
        <v>-39.77789486844211</v>
      </c>
      <c r="P40" s="16">
        <f t="shared" si="19"/>
        <v>-104.48449960368146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1.1041787185317422</v>
      </c>
      <c r="O41" s="16">
        <f t="shared" si="16"/>
        <v>-15.439230029719376</v>
      </c>
      <c r="P41" s="16">
        <f t="shared" si="19"/>
        <v>-119.92372963340082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-129.2454271512624</v>
      </c>
    </row>
    <row r="43" spans="1:16" ht="13.5">
      <c r="A43" s="43">
        <v>43</v>
      </c>
      <c r="B43" s="11">
        <v>1</v>
      </c>
      <c r="C43" s="11"/>
      <c r="D43" s="16">
        <f>$D$35*G35*(1+$E$7)^(B43-1)</f>
        <v>27.267160754789675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16.780251047195403</v>
      </c>
      <c r="G43" s="16">
        <f aca="true" t="shared" si="22" ref="G43:G50">F43*(1-$J$7)</f>
        <v>8.390125523597701</v>
      </c>
      <c r="H43" s="16">
        <f aca="true" t="shared" si="23" ref="H43:H57">F43-G43</f>
        <v>8.390125523597701</v>
      </c>
      <c r="I43" s="16">
        <f aca="true" t="shared" si="24" ref="I43:I56">H43+E43</f>
        <v>18.877035231191975</v>
      </c>
      <c r="J43" s="16">
        <f aca="true" t="shared" si="25" ref="J43:J57">I43+J42</f>
        <v>-74.33993994742377</v>
      </c>
      <c r="K43" s="18">
        <f t="shared" si="17"/>
        <v>0.9523809523809523</v>
      </c>
      <c r="L43" s="16">
        <f t="shared" si="14"/>
        <v>17.978128791611404</v>
      </c>
      <c r="M43" s="16">
        <f t="shared" si="18"/>
        <v>-96.75982031618665</v>
      </c>
      <c r="N43" s="18">
        <f t="shared" si="15"/>
        <v>0.9056504922769463</v>
      </c>
      <c r="O43" s="16">
        <f t="shared" si="16"/>
        <v>17.09599624985827</v>
      </c>
      <c r="P43" s="16">
        <f t="shared" si="19"/>
        <v>-112.14943090140412</v>
      </c>
    </row>
    <row r="44" spans="1:16" ht="13.5">
      <c r="A44" s="43">
        <v>44</v>
      </c>
      <c r="B44" s="41">
        <v>2</v>
      </c>
      <c r="C44" s="41"/>
      <c r="D44" s="42">
        <f>$D$35*H35*(1+E35)^(B44-1)</f>
        <v>27.267160754789675</v>
      </c>
      <c r="E44" s="66">
        <f t="shared" si="20"/>
        <v>10.486909707594272</v>
      </c>
      <c r="F44" s="42">
        <f t="shared" si="21"/>
        <v>16.780251047195403</v>
      </c>
      <c r="G44" s="42">
        <f t="shared" si="22"/>
        <v>8.390125523597701</v>
      </c>
      <c r="H44" s="42">
        <f t="shared" si="23"/>
        <v>8.390125523597701</v>
      </c>
      <c r="I44" s="42">
        <f t="shared" si="24"/>
        <v>18.877035231191975</v>
      </c>
      <c r="J44" s="42">
        <f t="shared" si="25"/>
        <v>-55.4629047162318</v>
      </c>
      <c r="K44" s="18">
        <f t="shared" si="17"/>
        <v>0.9070294784580498</v>
      </c>
      <c r="L44" s="16">
        <f t="shared" si="14"/>
        <v>17.122027420582288</v>
      </c>
      <c r="M44" s="16">
        <f t="shared" si="18"/>
        <v>-79.63779289560436</v>
      </c>
      <c r="N44" s="18">
        <f t="shared" si="15"/>
        <v>0.8202028141614751</v>
      </c>
      <c r="O44" s="16">
        <f t="shared" si="16"/>
        <v>15.48299741964897</v>
      </c>
      <c r="P44" s="16">
        <f t="shared" si="19"/>
        <v>-96.66643348175515</v>
      </c>
    </row>
    <row r="45" spans="1:16" ht="13.5">
      <c r="A45" s="60">
        <v>45</v>
      </c>
      <c r="B45" s="41">
        <v>3</v>
      </c>
      <c r="C45" s="41"/>
      <c r="D45" s="42">
        <f>$D$35*I35*(1+E35)^(B45-1)</f>
        <v>27.267160754789675</v>
      </c>
      <c r="E45" s="66">
        <f t="shared" si="20"/>
        <v>10.486909707594272</v>
      </c>
      <c r="F45" s="42">
        <f t="shared" si="21"/>
        <v>16.780251047195403</v>
      </c>
      <c r="G45" s="42">
        <f t="shared" si="22"/>
        <v>8.390125523597701</v>
      </c>
      <c r="H45" s="42">
        <f t="shared" si="23"/>
        <v>8.390125523597701</v>
      </c>
      <c r="I45" s="42">
        <f t="shared" si="24"/>
        <v>18.877035231191975</v>
      </c>
      <c r="J45" s="42">
        <f t="shared" si="25"/>
        <v>-36.58586948503982</v>
      </c>
      <c r="K45" s="18">
        <f t="shared" si="17"/>
        <v>0.863837598531476</v>
      </c>
      <c r="L45" s="16">
        <f t="shared" si="14"/>
        <v>16.306692781506943</v>
      </c>
      <c r="M45" s="16">
        <f t="shared" si="18"/>
        <v>-63.331100114097424</v>
      </c>
      <c r="N45" s="18">
        <f t="shared" si="15"/>
        <v>0.7428170824122765</v>
      </c>
      <c r="O45" s="16">
        <f t="shared" si="16"/>
        <v>14.022184235027776</v>
      </c>
      <c r="P45" s="16">
        <f t="shared" si="19"/>
        <v>-82.64424924672737</v>
      </c>
    </row>
    <row r="46" spans="1:16" ht="13.5">
      <c r="A46" s="58">
        <v>46</v>
      </c>
      <c r="B46" s="33">
        <v>4</v>
      </c>
      <c r="C46" s="41"/>
      <c r="D46" s="42">
        <f aca="true" t="shared" si="26" ref="D46:D57">$D$35*(1+$E$7)^(B46-1)</f>
        <v>27.267160754789675</v>
      </c>
      <c r="E46" s="66">
        <f t="shared" si="20"/>
        <v>10.486909707594272</v>
      </c>
      <c r="F46" s="42">
        <f t="shared" si="21"/>
        <v>16.780251047195403</v>
      </c>
      <c r="G46" s="42">
        <f t="shared" si="22"/>
        <v>8.390125523597701</v>
      </c>
      <c r="H46" s="42">
        <f t="shared" si="23"/>
        <v>8.390125523597701</v>
      </c>
      <c r="I46" s="42">
        <f t="shared" si="24"/>
        <v>18.877035231191975</v>
      </c>
      <c r="J46" s="62">
        <f t="shared" si="25"/>
        <v>-17.708834253847847</v>
      </c>
      <c r="K46" s="18">
        <f t="shared" si="17"/>
        <v>0.822702474791882</v>
      </c>
      <c r="L46" s="16">
        <f t="shared" si="14"/>
        <v>15.530183601435184</v>
      </c>
      <c r="M46" s="16">
        <f t="shared" si="18"/>
        <v>-47.80091651266224</v>
      </c>
      <c r="N46" s="18">
        <f t="shared" si="15"/>
        <v>0.6727326563584032</v>
      </c>
      <c r="O46" s="16">
        <f t="shared" si="16"/>
        <v>12.69919805525094</v>
      </c>
      <c r="P46" s="16">
        <f t="shared" si="19"/>
        <v>-69.94505119147642</v>
      </c>
    </row>
    <row r="47" spans="1:16" ht="13.5">
      <c r="A47" s="58">
        <v>47</v>
      </c>
      <c r="B47" s="33">
        <v>5</v>
      </c>
      <c r="C47" s="41"/>
      <c r="D47" s="42">
        <f t="shared" si="26"/>
        <v>27.267160754789675</v>
      </c>
      <c r="E47" s="66">
        <f t="shared" si="20"/>
        <v>10.486909707594272</v>
      </c>
      <c r="F47" s="42">
        <f t="shared" si="21"/>
        <v>16.780251047195403</v>
      </c>
      <c r="G47" s="42">
        <f t="shared" si="22"/>
        <v>8.390125523597701</v>
      </c>
      <c r="H47" s="42">
        <f t="shared" si="23"/>
        <v>8.390125523597701</v>
      </c>
      <c r="I47" s="42">
        <f t="shared" si="24"/>
        <v>18.877035231191975</v>
      </c>
      <c r="J47" s="62">
        <f t="shared" si="25"/>
        <v>1.168200977344128</v>
      </c>
      <c r="K47" s="18">
        <f t="shared" si="17"/>
        <v>0.783526166468459</v>
      </c>
      <c r="L47" s="16">
        <f t="shared" si="14"/>
        <v>14.790651048985888</v>
      </c>
      <c r="M47" s="16">
        <f t="shared" si="18"/>
        <v>-33.010265463676355</v>
      </c>
      <c r="N47" s="18">
        <f t="shared" si="15"/>
        <v>0.6092606614017656</v>
      </c>
      <c r="O47" s="16">
        <f t="shared" si="16"/>
        <v>11.501034970260454</v>
      </c>
      <c r="P47" s="16">
        <f t="shared" si="19"/>
        <v>-58.44401622121597</v>
      </c>
    </row>
    <row r="48" spans="1:16" ht="13.5">
      <c r="A48" s="60">
        <v>48</v>
      </c>
      <c r="B48" s="41">
        <v>6</v>
      </c>
      <c r="C48" s="41"/>
      <c r="D48" s="42">
        <f t="shared" si="26"/>
        <v>27.267160754789675</v>
      </c>
      <c r="E48" s="66">
        <f t="shared" si="20"/>
        <v>10.486909707594272</v>
      </c>
      <c r="F48" s="42">
        <f t="shared" si="21"/>
        <v>16.780251047195403</v>
      </c>
      <c r="G48" s="42">
        <f t="shared" si="22"/>
        <v>8.390125523597701</v>
      </c>
      <c r="H48" s="42">
        <f t="shared" si="23"/>
        <v>8.390125523597701</v>
      </c>
      <c r="I48" s="42">
        <f t="shared" si="24"/>
        <v>18.877035231191975</v>
      </c>
      <c r="J48" s="42">
        <f t="shared" si="25"/>
        <v>20.045236208536103</v>
      </c>
      <c r="K48" s="18">
        <f t="shared" si="17"/>
        <v>0.7462153966366276</v>
      </c>
      <c r="L48" s="16">
        <f t="shared" si="14"/>
        <v>14.086334332367514</v>
      </c>
      <c r="M48" s="16">
        <f t="shared" si="18"/>
        <v>-18.92393113130884</v>
      </c>
      <c r="N48" s="18">
        <f t="shared" si="15"/>
        <v>0.5517772179234868</v>
      </c>
      <c r="O48" s="16">
        <f t="shared" si="16"/>
        <v>10.415917982510752</v>
      </c>
      <c r="P48" s="16">
        <f t="shared" si="19"/>
        <v>-48.02809823870521</v>
      </c>
    </row>
    <row r="49" spans="1:16" ht="13.5">
      <c r="A49" s="60">
        <v>49</v>
      </c>
      <c r="B49" s="41">
        <v>7</v>
      </c>
      <c r="C49" s="41"/>
      <c r="D49" s="42">
        <f t="shared" si="26"/>
        <v>27.267160754789675</v>
      </c>
      <c r="E49" s="66">
        <f t="shared" si="20"/>
        <v>10.486909707594272</v>
      </c>
      <c r="F49" s="42">
        <f t="shared" si="21"/>
        <v>16.780251047195403</v>
      </c>
      <c r="G49" s="42">
        <f t="shared" si="22"/>
        <v>8.390125523597701</v>
      </c>
      <c r="H49" s="42">
        <f t="shared" si="23"/>
        <v>8.390125523597701</v>
      </c>
      <c r="I49" s="42">
        <f t="shared" si="24"/>
        <v>18.877035231191975</v>
      </c>
      <c r="J49" s="42">
        <f t="shared" si="25"/>
        <v>38.92227143972808</v>
      </c>
      <c r="K49" s="18">
        <f t="shared" si="17"/>
        <v>0.7106813301301215</v>
      </c>
      <c r="L49" s="16">
        <f t="shared" si="14"/>
        <v>13.415556507016678</v>
      </c>
      <c r="M49" s="16">
        <f t="shared" si="18"/>
        <v>-5.508374624292163</v>
      </c>
      <c r="N49" s="18">
        <f t="shared" si="15"/>
        <v>0.49971730903960965</v>
      </c>
      <c r="O49" s="16">
        <f t="shared" si="16"/>
        <v>9.43318124837716</v>
      </c>
      <c r="P49" s="16">
        <f t="shared" si="19"/>
        <v>-38.59491699032805</v>
      </c>
    </row>
    <row r="50" spans="1:16" ht="13.5">
      <c r="A50" s="43">
        <v>50</v>
      </c>
      <c r="B50" s="41">
        <v>8</v>
      </c>
      <c r="C50" s="41"/>
      <c r="D50" s="42">
        <f t="shared" si="26"/>
        <v>27.267160754789675</v>
      </c>
      <c r="E50" s="66">
        <f t="shared" si="20"/>
        <v>10.486909707594272</v>
      </c>
      <c r="F50" s="42">
        <f t="shared" si="21"/>
        <v>16.780251047195403</v>
      </c>
      <c r="G50" s="42">
        <f t="shared" si="22"/>
        <v>8.390125523597701</v>
      </c>
      <c r="H50" s="42">
        <f t="shared" si="23"/>
        <v>8.390125523597701</v>
      </c>
      <c r="I50" s="42">
        <f t="shared" si="24"/>
        <v>18.877035231191975</v>
      </c>
      <c r="J50" s="42">
        <f t="shared" si="25"/>
        <v>57.79930667092005</v>
      </c>
      <c r="K50" s="18">
        <f t="shared" si="17"/>
        <v>0.6768393620286872</v>
      </c>
      <c r="L50" s="16">
        <f t="shared" si="14"/>
        <v>12.776720482873028</v>
      </c>
      <c r="M50" s="16">
        <f t="shared" si="18"/>
        <v>7.268345858580865</v>
      </c>
      <c r="N50" s="18">
        <f t="shared" si="15"/>
        <v>0.4525692269310334</v>
      </c>
      <c r="O50" s="16">
        <f t="shared" si="16"/>
        <v>8.543165241330433</v>
      </c>
      <c r="P50" s="16">
        <f t="shared" si="19"/>
        <v>-30.051751748997617</v>
      </c>
    </row>
    <row r="51" spans="1:16" ht="13.5">
      <c r="A51" s="43">
        <v>51</v>
      </c>
      <c r="B51" s="11">
        <v>9</v>
      </c>
      <c r="C51" s="11"/>
      <c r="D51" s="42">
        <f t="shared" si="26"/>
        <v>27.267160754789675</v>
      </c>
      <c r="E51" s="11"/>
      <c r="F51" s="16">
        <f t="shared" si="21"/>
        <v>27.267160754789675</v>
      </c>
      <c r="G51" s="16">
        <f aca="true" t="shared" si="27" ref="G51:G57">F51*$J$7</f>
        <v>13.633580377394837</v>
      </c>
      <c r="H51" s="16">
        <f t="shared" si="23"/>
        <v>13.633580377394837</v>
      </c>
      <c r="I51" s="16">
        <f t="shared" si="24"/>
        <v>13.633580377394837</v>
      </c>
      <c r="J51" s="16">
        <f t="shared" si="25"/>
        <v>71.4328870483149</v>
      </c>
      <c r="K51" s="18">
        <f t="shared" si="17"/>
        <v>0.6446089162177973</v>
      </c>
      <c r="L51" s="16">
        <f t="shared" si="14"/>
        <v>8.788327471240713</v>
      </c>
      <c r="M51" s="16">
        <f t="shared" si="18"/>
        <v>16.056673329821578</v>
      </c>
      <c r="N51" s="18">
        <f t="shared" si="15"/>
        <v>0.4098695431594874</v>
      </c>
      <c r="O51" s="16">
        <f t="shared" si="16"/>
        <v>5.587989360910974</v>
      </c>
      <c r="P51" s="16">
        <f t="shared" si="19"/>
        <v>-24.463762388086643</v>
      </c>
    </row>
    <row r="52" spans="1:16" ht="13.5">
      <c r="A52" s="43">
        <v>52</v>
      </c>
      <c r="B52" s="11">
        <v>10</v>
      </c>
      <c r="C52" s="11"/>
      <c r="D52" s="42">
        <f t="shared" si="26"/>
        <v>27.267160754789675</v>
      </c>
      <c r="E52" s="11"/>
      <c r="F52" s="16">
        <f t="shared" si="21"/>
        <v>27.267160754789675</v>
      </c>
      <c r="G52" s="16">
        <f t="shared" si="27"/>
        <v>13.633580377394837</v>
      </c>
      <c r="H52" s="16">
        <f t="shared" si="23"/>
        <v>13.633580377394837</v>
      </c>
      <c r="I52" s="16">
        <f t="shared" si="24"/>
        <v>13.633580377394837</v>
      </c>
      <c r="J52" s="16">
        <f t="shared" si="25"/>
        <v>85.06646742570973</v>
      </c>
      <c r="K52" s="18">
        <f t="shared" si="17"/>
        <v>0.6139132535407593</v>
      </c>
      <c r="L52" s="16">
        <f t="shared" si="14"/>
        <v>8.369835686895918</v>
      </c>
      <c r="M52" s="16">
        <f t="shared" si="18"/>
        <v>24.426509016717496</v>
      </c>
      <c r="N52" s="18">
        <f t="shared" si="15"/>
        <v>0.3711985535317169</v>
      </c>
      <c r="O52" s="16">
        <f t="shared" si="16"/>
        <v>5.060765315547362</v>
      </c>
      <c r="P52" s="16">
        <f t="shared" si="19"/>
        <v>-19.40299707253928</v>
      </c>
    </row>
    <row r="53" spans="1:16" ht="13.5">
      <c r="A53" s="43">
        <v>53</v>
      </c>
      <c r="B53" s="11">
        <v>11</v>
      </c>
      <c r="C53" s="11"/>
      <c r="D53" s="42">
        <f t="shared" si="26"/>
        <v>27.267160754789675</v>
      </c>
      <c r="E53" s="11"/>
      <c r="F53" s="16">
        <f t="shared" si="21"/>
        <v>27.267160754789675</v>
      </c>
      <c r="G53" s="16">
        <f t="shared" si="27"/>
        <v>13.633580377394837</v>
      </c>
      <c r="H53" s="16">
        <f t="shared" si="23"/>
        <v>13.633580377394837</v>
      </c>
      <c r="I53" s="16">
        <f t="shared" si="24"/>
        <v>13.633580377394837</v>
      </c>
      <c r="J53" s="16">
        <f t="shared" si="25"/>
        <v>98.70004780310457</v>
      </c>
      <c r="K53" s="18">
        <f t="shared" si="17"/>
        <v>0.5846792890864374</v>
      </c>
      <c r="L53" s="16">
        <f t="shared" si="14"/>
        <v>7.971272082758016</v>
      </c>
      <c r="M53" s="16">
        <f t="shared" si="18"/>
        <v>32.39778109947551</v>
      </c>
      <c r="N53" s="18">
        <f t="shared" si="15"/>
        <v>0.33617615273848966</v>
      </c>
      <c r="O53" s="16">
        <f t="shared" si="16"/>
        <v>4.583284599323562</v>
      </c>
      <c r="P53" s="16">
        <f t="shared" si="19"/>
        <v>-14.819712473215716</v>
      </c>
    </row>
    <row r="54" spans="1:16" ht="13.5">
      <c r="A54" s="43">
        <v>54</v>
      </c>
      <c r="B54" s="11">
        <v>12</v>
      </c>
      <c r="C54" s="11"/>
      <c r="D54" s="42">
        <f t="shared" si="26"/>
        <v>27.267160754789675</v>
      </c>
      <c r="E54" s="11"/>
      <c r="F54" s="16">
        <f t="shared" si="21"/>
        <v>27.267160754789675</v>
      </c>
      <c r="G54" s="16">
        <f t="shared" si="27"/>
        <v>13.633580377394837</v>
      </c>
      <c r="H54" s="16">
        <f t="shared" si="23"/>
        <v>13.633580377394837</v>
      </c>
      <c r="I54" s="16">
        <f t="shared" si="24"/>
        <v>13.633580377394837</v>
      </c>
      <c r="J54" s="16">
        <f t="shared" si="25"/>
        <v>112.3336281804994</v>
      </c>
      <c r="K54" s="18">
        <f t="shared" si="17"/>
        <v>0.5568374181775595</v>
      </c>
      <c r="L54" s="16">
        <f t="shared" si="14"/>
        <v>7.591687697864779</v>
      </c>
      <c r="M54" s="16">
        <f t="shared" si="18"/>
        <v>39.98946879734029</v>
      </c>
      <c r="N54" s="18">
        <f t="shared" si="15"/>
        <v>0.3044580982193831</v>
      </c>
      <c r="O54" s="16">
        <f t="shared" si="16"/>
        <v>4.150853953622732</v>
      </c>
      <c r="P54" s="16">
        <f t="shared" si="19"/>
        <v>-10.668858519592984</v>
      </c>
    </row>
    <row r="55" spans="1:16" ht="13.5">
      <c r="A55" s="43">
        <v>55</v>
      </c>
      <c r="B55" s="11">
        <v>13</v>
      </c>
      <c r="C55" s="11"/>
      <c r="D55" s="42">
        <f t="shared" si="26"/>
        <v>27.267160754789675</v>
      </c>
      <c r="E55" s="11"/>
      <c r="F55" s="16">
        <f t="shared" si="21"/>
        <v>27.267160754789675</v>
      </c>
      <c r="G55" s="16">
        <f t="shared" si="27"/>
        <v>13.633580377394837</v>
      </c>
      <c r="H55" s="16">
        <f t="shared" si="23"/>
        <v>13.633580377394837</v>
      </c>
      <c r="I55" s="16">
        <f t="shared" si="24"/>
        <v>13.633580377394837</v>
      </c>
      <c r="J55" s="16">
        <f t="shared" si="25"/>
        <v>125.96720855789424</v>
      </c>
      <c r="K55" s="18">
        <f t="shared" si="17"/>
        <v>0.5303213506452946</v>
      </c>
      <c r="L55" s="16">
        <f t="shared" si="14"/>
        <v>7.230178759871216</v>
      </c>
      <c r="M55" s="16">
        <f t="shared" si="18"/>
        <v>47.2196475572115</v>
      </c>
      <c r="N55" s="18">
        <f t="shared" si="15"/>
        <v>0.2757326265300872</v>
      </c>
      <c r="O55" s="16">
        <f t="shared" si="16"/>
        <v>3.759222926468136</v>
      </c>
      <c r="P55" s="16">
        <f t="shared" si="19"/>
        <v>-6.9096355931248485</v>
      </c>
    </row>
    <row r="56" spans="1:16" ht="13.5">
      <c r="A56" s="43">
        <v>56</v>
      </c>
      <c r="B56" s="11">
        <v>14</v>
      </c>
      <c r="C56" s="11"/>
      <c r="D56" s="42">
        <f t="shared" si="26"/>
        <v>27.267160754789675</v>
      </c>
      <c r="E56" s="11"/>
      <c r="F56" s="16">
        <f t="shared" si="21"/>
        <v>27.267160754789675</v>
      </c>
      <c r="G56" s="16">
        <f t="shared" si="27"/>
        <v>13.633580377394837</v>
      </c>
      <c r="H56" s="16">
        <f t="shared" si="23"/>
        <v>13.633580377394837</v>
      </c>
      <c r="I56" s="16">
        <f t="shared" si="24"/>
        <v>13.633580377394837</v>
      </c>
      <c r="J56" s="16">
        <f t="shared" si="25"/>
        <v>139.60078893528907</v>
      </c>
      <c r="K56" s="18">
        <f t="shared" si="17"/>
        <v>0.5050679529955189</v>
      </c>
      <c r="L56" s="16">
        <f t="shared" si="14"/>
        <v>6.885884533210684</v>
      </c>
      <c r="M56" s="16">
        <f t="shared" si="18"/>
        <v>54.10553209042219</v>
      </c>
      <c r="N56" s="18">
        <f t="shared" si="15"/>
        <v>0.24971738895378878</v>
      </c>
      <c r="O56" s="16">
        <f t="shared" si="16"/>
        <v>3.404542093934649</v>
      </c>
      <c r="P56" s="16">
        <f t="shared" si="19"/>
        <v>-3.5050934991901994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42">
        <f t="shared" si="26"/>
        <v>27.267160754789675</v>
      </c>
      <c r="E57" s="11"/>
      <c r="F57" s="16">
        <f t="shared" si="21"/>
        <v>27.267160754789675</v>
      </c>
      <c r="G57" s="16">
        <f t="shared" si="27"/>
        <v>13.633580377394837</v>
      </c>
      <c r="H57" s="16">
        <f t="shared" si="23"/>
        <v>13.633580377394837</v>
      </c>
      <c r="I57" s="16">
        <f>H57+E57-C57</f>
        <v>15.497919880967153</v>
      </c>
      <c r="J57" s="16">
        <f t="shared" si="25"/>
        <v>155.09870881625622</v>
      </c>
      <c r="K57" s="18">
        <f t="shared" si="17"/>
        <v>0.4810170980909702</v>
      </c>
      <c r="L57" s="42">
        <f t="shared" si="14"/>
        <v>7.454764447589175</v>
      </c>
      <c r="M57" s="56">
        <f t="shared" si="18"/>
        <v>61.560296538011364</v>
      </c>
      <c r="N57" s="18">
        <f t="shared" si="15"/>
        <v>0.22615667623611246</v>
      </c>
      <c r="O57" s="16">
        <f t="shared" si="16"/>
        <v>3.504958048853099</v>
      </c>
      <c r="P57" s="56">
        <f t="shared" si="19"/>
        <v>-0.00013545033710027354</v>
      </c>
    </row>
    <row r="58" spans="1:13" ht="13.5">
      <c r="A58" s="43">
        <v>58</v>
      </c>
      <c r="G58" s="28" t="s">
        <v>34</v>
      </c>
      <c r="H58" s="7">
        <f>H30</f>
        <v>14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47+(-J47)/(J48-J47),0),0)+IF(J49&gt;0,IF(J48&lt;0,B48+(-J48)/(J49-J48),0),0)+IF(J50&gt;0,IF(J49&lt;0,B49+(-J49)/(J50-J49),0),0)+IF(J51&gt;0,IF(J50&lt;0,B50+(-J50)/(J51-J50),0),0)</f>
        <v>4.9381152303295055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2.9963912917351294</v>
      </c>
      <c r="E62" s="17">
        <f>$E$7</f>
        <v>0</v>
      </c>
      <c r="F62" s="81"/>
      <c r="G62" s="39">
        <f>$G$7</f>
        <v>1</v>
      </c>
      <c r="H62" s="39">
        <f>$H$7</f>
        <v>1</v>
      </c>
      <c r="I62" s="39">
        <f>$I$7</f>
        <v>1</v>
      </c>
      <c r="J62" s="21">
        <v>0.5</v>
      </c>
      <c r="K62" s="18">
        <v>0.05</v>
      </c>
      <c r="L62" s="24"/>
      <c r="M62" s="42">
        <f>M84</f>
        <v>-12.465906717139342</v>
      </c>
      <c r="N62" s="24">
        <v>0.00987571959846099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1.0400919196407512</v>
      </c>
      <c r="O65" s="16">
        <f aca="true" t="shared" si="30" ref="O65:O84">I65*N65</f>
        <v>-5.33559649475543</v>
      </c>
      <c r="P65" s="16">
        <f>O65</f>
        <v>-5.33559649475543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1.0299207114854734</v>
      </c>
      <c r="O66" s="16">
        <f t="shared" si="30"/>
        <v>-12.32797750537017</v>
      </c>
      <c r="P66" s="16">
        <f aca="true" t="shared" si="33" ref="P66:P84">O66+P65</f>
        <v>-17.6635740001256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1.0198489690345092</v>
      </c>
      <c r="O67" s="16">
        <f t="shared" si="30"/>
        <v>-12.207420444044269</v>
      </c>
      <c r="P67" s="16">
        <f t="shared" si="33"/>
        <v>-29.870994444169867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1.009875719598461</v>
      </c>
      <c r="O68" s="16">
        <f t="shared" si="30"/>
        <v>-5.180589568938567</v>
      </c>
      <c r="P68" s="16">
        <f t="shared" si="33"/>
        <v>-35.05158401310843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-38.471535906461824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2.9963912917351294</v>
      </c>
      <c r="E70" s="11">
        <f aca="true" t="shared" si="34" ref="E70:E77">SUM($C$65:$C$68)*0.9/8</f>
        <v>3.847445880022569</v>
      </c>
      <c r="F70" s="17">
        <f aca="true" t="shared" si="35" ref="F70:F84">D70-E70</f>
        <v>-0.8510545882874396</v>
      </c>
      <c r="G70" s="16">
        <f aca="true" t="shared" si="36" ref="G70:G77">F70*(1-$J$7)</f>
        <v>-0.4255272941437198</v>
      </c>
      <c r="H70" s="16">
        <f aca="true" t="shared" si="37" ref="H70:H84">F70-G70</f>
        <v>-0.4255272941437198</v>
      </c>
      <c r="I70" s="16">
        <f aca="true" t="shared" si="38" ref="I70:I83">H70+E70</f>
        <v>3.4219185858788492</v>
      </c>
      <c r="J70" s="16">
        <f aca="true" t="shared" si="39" ref="J70:J84">I70+J69</f>
        <v>-30.777600347655095</v>
      </c>
      <c r="K70" s="18">
        <f t="shared" si="31"/>
        <v>0.9523809523809523</v>
      </c>
      <c r="L70" s="16">
        <f t="shared" si="28"/>
        <v>3.25897008178938</v>
      </c>
      <c r="M70" s="16">
        <f t="shared" si="32"/>
        <v>-38.83618110057988</v>
      </c>
      <c r="N70" s="18">
        <f t="shared" si="29"/>
        <v>0.9902208564808473</v>
      </c>
      <c r="O70" s="16">
        <f t="shared" si="30"/>
        <v>3.388455152916684</v>
      </c>
      <c r="P70" s="16">
        <f t="shared" si="33"/>
        <v>-35.08308075354514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2.9963912917351294</v>
      </c>
      <c r="E71" s="11">
        <f t="shared" si="34"/>
        <v>3.847445880022569</v>
      </c>
      <c r="F71" s="17">
        <f t="shared" si="35"/>
        <v>-0.8510545882874396</v>
      </c>
      <c r="G71" s="16">
        <f t="shared" si="36"/>
        <v>-0.4255272941437198</v>
      </c>
      <c r="H71" s="16">
        <f t="shared" si="37"/>
        <v>-0.4255272941437198</v>
      </c>
      <c r="I71" s="16">
        <f t="shared" si="38"/>
        <v>3.4219185858788492</v>
      </c>
      <c r="J71" s="16">
        <f t="shared" si="39"/>
        <v>-27.355681761776246</v>
      </c>
      <c r="K71" s="18">
        <f t="shared" si="31"/>
        <v>0.9070294784580498</v>
      </c>
      <c r="L71" s="16">
        <f t="shared" si="28"/>
        <v>3.1037810302756</v>
      </c>
      <c r="M71" s="16">
        <f t="shared" si="32"/>
        <v>-35.73240007030428</v>
      </c>
      <c r="N71" s="18">
        <f t="shared" si="29"/>
        <v>0.9805373446096629</v>
      </c>
      <c r="O71" s="16">
        <f t="shared" si="30"/>
        <v>3.3553189636680996</v>
      </c>
      <c r="P71" s="16">
        <f t="shared" si="33"/>
        <v>-31.72776178987704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2.9963912917351294</v>
      </c>
      <c r="E72" s="11">
        <f t="shared" si="34"/>
        <v>3.847445880022569</v>
      </c>
      <c r="F72" s="17">
        <f t="shared" si="35"/>
        <v>-0.8510545882874396</v>
      </c>
      <c r="G72" s="16">
        <f t="shared" si="36"/>
        <v>-0.4255272941437198</v>
      </c>
      <c r="H72" s="16">
        <f t="shared" si="37"/>
        <v>-0.4255272941437198</v>
      </c>
      <c r="I72" s="16">
        <f t="shared" si="38"/>
        <v>3.4219185858788492</v>
      </c>
      <c r="J72" s="16">
        <f t="shared" si="39"/>
        <v>-23.933763175897397</v>
      </c>
      <c r="K72" s="18">
        <f t="shared" si="31"/>
        <v>0.863837598531476</v>
      </c>
      <c r="L72" s="16">
        <f t="shared" si="28"/>
        <v>2.9559819335958095</v>
      </c>
      <c r="M72" s="16">
        <f t="shared" si="32"/>
        <v>-32.77641813670847</v>
      </c>
      <c r="N72" s="18">
        <f t="shared" si="29"/>
        <v>0.9709485291908363</v>
      </c>
      <c r="O72" s="16">
        <f t="shared" si="30"/>
        <v>3.322506817969855</v>
      </c>
      <c r="P72" s="16">
        <f t="shared" si="33"/>
        <v>-28.405254971907183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2.9963912917351294</v>
      </c>
      <c r="E73" s="41">
        <f t="shared" si="34"/>
        <v>3.847445880022569</v>
      </c>
      <c r="F73" s="39">
        <f t="shared" si="35"/>
        <v>-0.8510545882874396</v>
      </c>
      <c r="G73" s="42">
        <f t="shared" si="36"/>
        <v>-0.4255272941437198</v>
      </c>
      <c r="H73" s="42">
        <f t="shared" si="37"/>
        <v>-0.4255272941437198</v>
      </c>
      <c r="I73" s="42">
        <f t="shared" si="38"/>
        <v>3.4219185858788492</v>
      </c>
      <c r="J73" s="42">
        <f t="shared" si="39"/>
        <v>-20.511844590018548</v>
      </c>
      <c r="K73" s="18">
        <f t="shared" si="31"/>
        <v>0.822702474791882</v>
      </c>
      <c r="L73" s="16">
        <f t="shared" si="28"/>
        <v>2.815220889138866</v>
      </c>
      <c r="M73" s="16">
        <f t="shared" si="32"/>
        <v>-29.961197247569604</v>
      </c>
      <c r="N73" s="18">
        <f t="shared" si="29"/>
        <v>0.961453484174169</v>
      </c>
      <c r="O73" s="16">
        <f t="shared" si="30"/>
        <v>3.290015546953565</v>
      </c>
      <c r="P73" s="16">
        <f t="shared" si="33"/>
        <v>-25.115239424953618</v>
      </c>
    </row>
    <row r="74" spans="1:16" ht="13.5">
      <c r="A74" s="60">
        <v>74</v>
      </c>
      <c r="B74" s="41">
        <v>5</v>
      </c>
      <c r="C74" s="41"/>
      <c r="D74" s="42">
        <f t="shared" si="40"/>
        <v>2.9963912917351294</v>
      </c>
      <c r="E74" s="41">
        <f t="shared" si="34"/>
        <v>3.847445880022569</v>
      </c>
      <c r="F74" s="39">
        <f t="shared" si="35"/>
        <v>-0.8510545882874396</v>
      </c>
      <c r="G74" s="42">
        <f t="shared" si="36"/>
        <v>-0.4255272941437198</v>
      </c>
      <c r="H74" s="42">
        <f t="shared" si="37"/>
        <v>-0.4255272941437198</v>
      </c>
      <c r="I74" s="42">
        <f t="shared" si="38"/>
        <v>3.4219185858788492</v>
      </c>
      <c r="J74" s="42">
        <f t="shared" si="39"/>
        <v>-17.0899260041397</v>
      </c>
      <c r="K74" s="18">
        <f t="shared" si="31"/>
        <v>0.783526166468459</v>
      </c>
      <c r="L74" s="16">
        <f t="shared" si="28"/>
        <v>2.6811627515608247</v>
      </c>
      <c r="M74" s="16">
        <f t="shared" si="32"/>
        <v>-27.28003449600878</v>
      </c>
      <c r="N74" s="18">
        <f t="shared" si="29"/>
        <v>0.9520512925654404</v>
      </c>
      <c r="O74" s="16">
        <f t="shared" si="30"/>
        <v>3.2578420127396623</v>
      </c>
      <c r="P74" s="16">
        <f t="shared" si="33"/>
        <v>-21.857397412213956</v>
      </c>
    </row>
    <row r="75" spans="1:16" ht="13.5">
      <c r="A75" s="43">
        <v>75</v>
      </c>
      <c r="B75" s="41">
        <v>6</v>
      </c>
      <c r="C75" s="11"/>
      <c r="D75" s="16">
        <f t="shared" si="40"/>
        <v>2.9963912917351294</v>
      </c>
      <c r="E75" s="11">
        <f t="shared" si="34"/>
        <v>3.847445880022569</v>
      </c>
      <c r="F75" s="17">
        <f t="shared" si="35"/>
        <v>-0.8510545882874396</v>
      </c>
      <c r="G75" s="16">
        <f t="shared" si="36"/>
        <v>-0.4255272941437198</v>
      </c>
      <c r="H75" s="16">
        <f t="shared" si="37"/>
        <v>-0.4255272941437198</v>
      </c>
      <c r="I75" s="16">
        <f t="shared" si="38"/>
        <v>3.4219185858788492</v>
      </c>
      <c r="J75" s="42">
        <f t="shared" si="39"/>
        <v>-13.66800741826085</v>
      </c>
      <c r="K75" s="18">
        <f t="shared" si="31"/>
        <v>0.7462153966366276</v>
      </c>
      <c r="L75" s="16">
        <f t="shared" si="28"/>
        <v>2.5534883348198334</v>
      </c>
      <c r="M75" s="16">
        <f t="shared" si="32"/>
        <v>-24.72654616118895</v>
      </c>
      <c r="N75" s="18">
        <f t="shared" si="29"/>
        <v>0.9427410463378482</v>
      </c>
      <c r="O75" s="16">
        <f t="shared" si="30"/>
        <v>3.225983108134356</v>
      </c>
      <c r="P75" s="16">
        <f t="shared" si="33"/>
        <v>-18.6314143040796</v>
      </c>
    </row>
    <row r="76" spans="1:16" ht="13.5">
      <c r="A76" s="60">
        <v>76</v>
      </c>
      <c r="B76" s="41">
        <v>7</v>
      </c>
      <c r="C76" s="41"/>
      <c r="D76" s="42">
        <f t="shared" si="40"/>
        <v>2.9963912917351294</v>
      </c>
      <c r="E76" s="41">
        <f t="shared" si="34"/>
        <v>3.847445880022569</v>
      </c>
      <c r="F76" s="39">
        <f t="shared" si="35"/>
        <v>-0.8510545882874396</v>
      </c>
      <c r="G76" s="42">
        <f t="shared" si="36"/>
        <v>-0.4255272941437198</v>
      </c>
      <c r="H76" s="42">
        <f t="shared" si="37"/>
        <v>-0.4255272941437198</v>
      </c>
      <c r="I76" s="42">
        <f t="shared" si="38"/>
        <v>3.4219185858788492</v>
      </c>
      <c r="J76" s="42">
        <f t="shared" si="39"/>
        <v>-10.246088832382</v>
      </c>
      <c r="K76" s="18">
        <f t="shared" si="31"/>
        <v>0.7106813301301215</v>
      </c>
      <c r="L76" s="16">
        <f t="shared" si="28"/>
        <v>2.431893652209365</v>
      </c>
      <c r="M76" s="16">
        <f t="shared" si="32"/>
        <v>-22.294652508979585</v>
      </c>
      <c r="N76" s="18">
        <f t="shared" si="29"/>
        <v>0.9335218463443143</v>
      </c>
      <c r="O76" s="16">
        <f t="shared" si="30"/>
        <v>3.1944357563295487</v>
      </c>
      <c r="P76" s="16">
        <f t="shared" si="33"/>
        <v>-15.43697854775005</v>
      </c>
    </row>
    <row r="77" spans="1:16" ht="13.5">
      <c r="A77" s="60">
        <v>77</v>
      </c>
      <c r="B77" s="41">
        <v>8</v>
      </c>
      <c r="C77" s="41"/>
      <c r="D77" s="42">
        <f t="shared" si="40"/>
        <v>2.9963912917351294</v>
      </c>
      <c r="E77" s="41">
        <f t="shared" si="34"/>
        <v>3.847445880022569</v>
      </c>
      <c r="F77" s="39">
        <f t="shared" si="35"/>
        <v>-0.8510545882874396</v>
      </c>
      <c r="G77" s="42">
        <f t="shared" si="36"/>
        <v>-0.4255272941437198</v>
      </c>
      <c r="H77" s="42">
        <f t="shared" si="37"/>
        <v>-0.4255272941437198</v>
      </c>
      <c r="I77" s="42">
        <f t="shared" si="38"/>
        <v>3.4219185858788492</v>
      </c>
      <c r="J77" s="42">
        <f t="shared" si="39"/>
        <v>-6.824170246503151</v>
      </c>
      <c r="K77" s="18">
        <f t="shared" si="31"/>
        <v>0.6768393620286872</v>
      </c>
      <c r="L77" s="16">
        <f t="shared" si="28"/>
        <v>2.316089192580348</v>
      </c>
      <c r="M77" s="16">
        <f t="shared" si="32"/>
        <v>-19.97856331639924</v>
      </c>
      <c r="N77" s="18">
        <f t="shared" si="29"/>
        <v>0.924392802230649</v>
      </c>
      <c r="O77" s="16">
        <f t="shared" si="30"/>
        <v>3.163196910605689</v>
      </c>
      <c r="P77" s="16">
        <f t="shared" si="33"/>
        <v>-12.27378163714436</v>
      </c>
    </row>
    <row r="78" spans="1:16" ht="13.5">
      <c r="A78" s="60">
        <v>78</v>
      </c>
      <c r="B78" s="41">
        <v>9</v>
      </c>
      <c r="C78" s="41"/>
      <c r="D78" s="42">
        <f t="shared" si="40"/>
        <v>2.9963912917351294</v>
      </c>
      <c r="E78" s="41"/>
      <c r="F78" s="39">
        <f t="shared" si="35"/>
        <v>2.9963912917351294</v>
      </c>
      <c r="G78" s="42">
        <f aca="true" t="shared" si="41" ref="G78:G84">F78*$J$7</f>
        <v>1.4981956458675647</v>
      </c>
      <c r="H78" s="42">
        <f t="shared" si="37"/>
        <v>1.4981956458675647</v>
      </c>
      <c r="I78" s="42">
        <f t="shared" si="38"/>
        <v>1.4981956458675647</v>
      </c>
      <c r="J78" s="42">
        <f t="shared" si="39"/>
        <v>-5.325974600635586</v>
      </c>
      <c r="K78" s="18">
        <f t="shared" si="31"/>
        <v>0.6446089162177973</v>
      </c>
      <c r="L78" s="16">
        <f t="shared" si="28"/>
        <v>0.9657502715649137</v>
      </c>
      <c r="M78" s="16">
        <f t="shared" si="32"/>
        <v>-19.012813044834324</v>
      </c>
      <c r="N78" s="18">
        <f t="shared" si="29"/>
        <v>0.9153530323495638</v>
      </c>
      <c r="O78" s="16">
        <f t="shared" si="30"/>
        <v>1.3713779274977886</v>
      </c>
      <c r="P78" s="16">
        <f t="shared" si="33"/>
        <v>-10.90240370964657</v>
      </c>
    </row>
    <row r="79" spans="1:16" ht="13.5">
      <c r="A79" s="60">
        <v>79</v>
      </c>
      <c r="B79" s="41">
        <v>10</v>
      </c>
      <c r="C79" s="41"/>
      <c r="D79" s="42">
        <f t="shared" si="40"/>
        <v>2.9963912917351294</v>
      </c>
      <c r="E79" s="41"/>
      <c r="F79" s="39">
        <f t="shared" si="35"/>
        <v>2.9963912917351294</v>
      </c>
      <c r="G79" s="42">
        <f t="shared" si="41"/>
        <v>1.4981956458675647</v>
      </c>
      <c r="H79" s="42">
        <f t="shared" si="37"/>
        <v>1.4981956458675647</v>
      </c>
      <c r="I79" s="42">
        <f t="shared" si="38"/>
        <v>1.4981956458675647</v>
      </c>
      <c r="J79" s="42">
        <f t="shared" si="39"/>
        <v>-3.8277789547680214</v>
      </c>
      <c r="K79" s="18">
        <f t="shared" si="31"/>
        <v>0.6139132535407593</v>
      </c>
      <c r="L79" s="16">
        <f t="shared" si="28"/>
        <v>0.9197621633951559</v>
      </c>
      <c r="M79" s="16">
        <f t="shared" si="32"/>
        <v>-18.09305088143917</v>
      </c>
      <c r="N79" s="18">
        <f t="shared" si="29"/>
        <v>0.906401663675526</v>
      </c>
      <c r="O79" s="16">
        <f t="shared" si="30"/>
        <v>1.3579670259257899</v>
      </c>
      <c r="P79" s="16">
        <f t="shared" si="33"/>
        <v>-9.54443668372078</v>
      </c>
    </row>
    <row r="80" spans="1:16" ht="13.5">
      <c r="A80" s="60">
        <v>80</v>
      </c>
      <c r="B80" s="41">
        <v>11</v>
      </c>
      <c r="C80" s="41"/>
      <c r="D80" s="42">
        <f t="shared" si="40"/>
        <v>2.9963912917351294</v>
      </c>
      <c r="E80" s="41"/>
      <c r="F80" s="39">
        <f t="shared" si="35"/>
        <v>2.9963912917351294</v>
      </c>
      <c r="G80" s="42">
        <f t="shared" si="41"/>
        <v>1.4981956458675647</v>
      </c>
      <c r="H80" s="42">
        <f t="shared" si="37"/>
        <v>1.4981956458675647</v>
      </c>
      <c r="I80" s="42">
        <f t="shared" si="38"/>
        <v>1.4981956458675647</v>
      </c>
      <c r="J80" s="42">
        <f t="shared" si="39"/>
        <v>-2.3295833089004567</v>
      </c>
      <c r="K80" s="18">
        <f t="shared" si="31"/>
        <v>0.5846792890864374</v>
      </c>
      <c r="L80" s="16">
        <f t="shared" si="28"/>
        <v>0.8759639651382437</v>
      </c>
      <c r="M80" s="16">
        <f t="shared" si="32"/>
        <v>-17.217086916300925</v>
      </c>
      <c r="N80" s="18">
        <f t="shared" si="29"/>
        <v>0.8975378317204443</v>
      </c>
      <c r="O80" s="16">
        <f t="shared" si="30"/>
        <v>1.3446872714849847</v>
      </c>
      <c r="P80" s="16">
        <f t="shared" si="33"/>
        <v>-8.199749412235796</v>
      </c>
    </row>
    <row r="81" spans="1:16" ht="13.5">
      <c r="A81" s="58">
        <v>81</v>
      </c>
      <c r="B81" s="33">
        <v>12</v>
      </c>
      <c r="C81" s="41"/>
      <c r="D81" s="42">
        <f t="shared" si="40"/>
        <v>2.9963912917351294</v>
      </c>
      <c r="E81" s="41"/>
      <c r="F81" s="39">
        <f t="shared" si="35"/>
        <v>2.9963912917351294</v>
      </c>
      <c r="G81" s="42">
        <f t="shared" si="41"/>
        <v>1.4981956458675647</v>
      </c>
      <c r="H81" s="42">
        <f t="shared" si="37"/>
        <v>1.4981956458675647</v>
      </c>
      <c r="I81" s="42">
        <f t="shared" si="38"/>
        <v>1.4981956458675647</v>
      </c>
      <c r="J81" s="62">
        <f t="shared" si="39"/>
        <v>-0.831387663032892</v>
      </c>
      <c r="K81" s="18">
        <f t="shared" si="31"/>
        <v>0.5568374181775595</v>
      </c>
      <c r="L81" s="16">
        <f t="shared" si="28"/>
        <v>0.834251395369756</v>
      </c>
      <c r="M81" s="16">
        <f t="shared" si="32"/>
        <v>-16.38283552093117</v>
      </c>
      <c r="N81" s="18">
        <f t="shared" si="29"/>
        <v>0.888760680450181</v>
      </c>
      <c r="O81" s="16">
        <f t="shared" si="30"/>
        <v>1.3315373816687552</v>
      </c>
      <c r="P81" s="16">
        <f t="shared" si="33"/>
        <v>-6.868212030567041</v>
      </c>
    </row>
    <row r="82" spans="1:16" ht="13.5">
      <c r="A82" s="58">
        <v>82</v>
      </c>
      <c r="B82" s="33">
        <v>13</v>
      </c>
      <c r="C82" s="41"/>
      <c r="D82" s="42">
        <f t="shared" si="40"/>
        <v>2.9963912917351294</v>
      </c>
      <c r="E82" s="41"/>
      <c r="F82" s="39">
        <f t="shared" si="35"/>
        <v>2.9963912917351294</v>
      </c>
      <c r="G82" s="42">
        <f t="shared" si="41"/>
        <v>1.4981956458675647</v>
      </c>
      <c r="H82" s="42">
        <f t="shared" si="37"/>
        <v>1.4981956458675647</v>
      </c>
      <c r="I82" s="42">
        <f t="shared" si="38"/>
        <v>1.4981956458675647</v>
      </c>
      <c r="J82" s="62">
        <f t="shared" si="39"/>
        <v>0.6668079828346727</v>
      </c>
      <c r="K82" s="18">
        <f t="shared" si="31"/>
        <v>0.5303213506452946</v>
      </c>
      <c r="L82" s="16">
        <f t="shared" si="28"/>
        <v>0.7945251384473865</v>
      </c>
      <c r="M82" s="16">
        <f t="shared" si="32"/>
        <v>-15.588310382483783</v>
      </c>
      <c r="N82" s="18">
        <f t="shared" si="29"/>
        <v>0.880069362201879</v>
      </c>
      <c r="O82" s="16">
        <f t="shared" si="30"/>
        <v>1.3185160865122998</v>
      </c>
      <c r="P82" s="16">
        <f t="shared" si="33"/>
        <v>-5.549695944054742</v>
      </c>
    </row>
    <row r="83" spans="1:16" ht="13.5">
      <c r="A83" s="60">
        <v>83</v>
      </c>
      <c r="B83" s="41">
        <v>14</v>
      </c>
      <c r="C83" s="41"/>
      <c r="D83" s="42">
        <f t="shared" si="40"/>
        <v>2.9963912917351294</v>
      </c>
      <c r="E83" s="41"/>
      <c r="F83" s="39">
        <f t="shared" si="35"/>
        <v>2.9963912917351294</v>
      </c>
      <c r="G83" s="42">
        <f t="shared" si="41"/>
        <v>1.4981956458675647</v>
      </c>
      <c r="H83" s="42">
        <f t="shared" si="37"/>
        <v>1.4981956458675647</v>
      </c>
      <c r="I83" s="42">
        <f t="shared" si="38"/>
        <v>1.4981956458675647</v>
      </c>
      <c r="J83" s="42">
        <f t="shared" si="39"/>
        <v>2.1650036287022374</v>
      </c>
      <c r="K83" s="18">
        <f t="shared" si="31"/>
        <v>0.5050679529955189</v>
      </c>
      <c r="L83" s="16">
        <f t="shared" si="28"/>
        <v>0.7566906080451302</v>
      </c>
      <c r="M83" s="16">
        <f t="shared" si="32"/>
        <v>-14.831619774438654</v>
      </c>
      <c r="N83" s="18">
        <f t="shared" si="29"/>
        <v>0.8714630376020978</v>
      </c>
      <c r="O83" s="16">
        <f t="shared" si="30"/>
        <v>1.3056221284699847</v>
      </c>
      <c r="P83" s="16">
        <f t="shared" si="33"/>
        <v>-4.244073815584757</v>
      </c>
    </row>
    <row r="84" spans="1:16" ht="13.5">
      <c r="A84" s="60">
        <v>84</v>
      </c>
      <c r="B84" s="41">
        <v>15</v>
      </c>
      <c r="C84" s="42">
        <f>-C69</f>
        <v>-3.4199518933533946</v>
      </c>
      <c r="D84" s="42">
        <f t="shared" si="40"/>
        <v>2.9963912917351294</v>
      </c>
      <c r="E84" s="41"/>
      <c r="F84" s="39">
        <f t="shared" si="35"/>
        <v>2.9963912917351294</v>
      </c>
      <c r="G84" s="42">
        <f t="shared" si="41"/>
        <v>1.4981956458675647</v>
      </c>
      <c r="H84" s="42">
        <f t="shared" si="37"/>
        <v>1.4981956458675647</v>
      </c>
      <c r="I84" s="42">
        <f>H84+E84-C84</f>
        <v>4.918147539220959</v>
      </c>
      <c r="J84" s="42">
        <f t="shared" si="39"/>
        <v>7.083151167923196</v>
      </c>
      <c r="K84" s="18">
        <f t="shared" si="31"/>
        <v>0.4810170980909702</v>
      </c>
      <c r="L84" s="42">
        <f t="shared" si="28"/>
        <v>2.365713057299312</v>
      </c>
      <c r="M84" s="56">
        <f t="shared" si="32"/>
        <v>-12.465906717139342</v>
      </c>
      <c r="N84" s="18">
        <f t="shared" si="29"/>
        <v>0.86294087548575</v>
      </c>
      <c r="O84" s="16">
        <f t="shared" si="30"/>
        <v>4.244070543263422</v>
      </c>
      <c r="P84" s="56">
        <f t="shared" si="33"/>
        <v>-3.272321335678896E-06</v>
      </c>
    </row>
    <row r="85" spans="1:13" ht="13.5">
      <c r="A85" s="43">
        <v>85</v>
      </c>
      <c r="G85" s="28" t="s">
        <v>34</v>
      </c>
      <c r="H85" s="7">
        <f>H58</f>
        <v>14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+IF(J84&gt;0,IF(J83&lt;0,B83+(-J83)/(J84-J83),0),0)</f>
        <v>12.554925963992812</v>
      </c>
      <c r="K85" s="77" t="s">
        <v>111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30.263552046524804</v>
      </c>
      <c r="E89" s="17">
        <f>$E$7</f>
        <v>0</v>
      </c>
      <c r="F89" s="81"/>
      <c r="G89" s="39">
        <f>$G$7</f>
        <v>1</v>
      </c>
      <c r="H89" s="39">
        <f>$H$7</f>
        <v>1</v>
      </c>
      <c r="I89" s="39">
        <f>$I$7</f>
        <v>1</v>
      </c>
      <c r="J89" s="21">
        <v>0.5</v>
      </c>
      <c r="K89" s="18">
        <v>0.05</v>
      </c>
      <c r="L89" s="24"/>
      <c r="M89" s="42">
        <f>M111</f>
        <v>-1.4566126083082054E-13</v>
      </c>
      <c r="N89" s="24">
        <v>0.050000114810909366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1.2155067816320024</v>
      </c>
      <c r="O92" s="16">
        <f aca="true" t="shared" si="44" ref="O92:O111">I92*N92</f>
        <v>-35.22848154840446</v>
      </c>
      <c r="P92" s="16">
        <f>O92</f>
        <v>-35.22848154840446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1.1576253797371239</v>
      </c>
      <c r="O93" s="16">
        <f t="shared" si="44"/>
        <v>-78.28550599198124</v>
      </c>
      <c r="P93" s="16">
        <f aca="true" t="shared" si="47" ref="P93:P111">O93+P92</f>
        <v>-113.5139875403857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1.1025002411029226</v>
      </c>
      <c r="O94" s="16">
        <f t="shared" si="44"/>
        <v>-74.55761660186046</v>
      </c>
      <c r="P94" s="16">
        <f t="shared" si="47"/>
        <v>-188.07160414224614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1.0500001148109093</v>
      </c>
      <c r="O95" s="16">
        <f t="shared" si="44"/>
        <v>-30.431676918144472</v>
      </c>
      <c r="P95" s="16">
        <f t="shared" si="47"/>
        <v>-218.5032810603906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-237.82497857825217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30.263552046524804</v>
      </c>
      <c r="E97" s="11">
        <f aca="true" t="shared" si="48" ref="E97:E104">SUM($C$92:$C$95)*0.9/8</f>
        <v>21.736909707594275</v>
      </c>
      <c r="F97" s="17">
        <f aca="true" t="shared" si="49" ref="F97:F111">D97-E97</f>
        <v>8.526642338930529</v>
      </c>
      <c r="G97" s="16">
        <f aca="true" t="shared" si="50" ref="G97:G104">F97*(1-$J$7)</f>
        <v>4.263321169465264</v>
      </c>
      <c r="H97" s="16">
        <f aca="true" t="shared" si="51" ref="H97:H111">F97-G97</f>
        <v>4.263321169465264</v>
      </c>
      <c r="I97" s="16">
        <f aca="true" t="shared" si="52" ref="I97:I110">H97+E97</f>
        <v>26.00023087705954</v>
      </c>
      <c r="J97" s="16">
        <f aca="true" t="shared" si="53" ref="J97:J111">I97+J96</f>
        <v>-167.21674430155622</v>
      </c>
      <c r="K97" s="18">
        <f t="shared" si="45"/>
        <v>0.9523809523809523</v>
      </c>
      <c r="L97" s="16">
        <f t="shared" si="42"/>
        <v>24.76212464481861</v>
      </c>
      <c r="M97" s="16">
        <f t="shared" si="46"/>
        <v>-213.06279321297947</v>
      </c>
      <c r="N97" s="18">
        <f t="shared" si="43"/>
        <v>0.9523808482440846</v>
      </c>
      <c r="O97" s="16">
        <f t="shared" si="44"/>
        <v>24.762121937236007</v>
      </c>
      <c r="P97" s="16">
        <f t="shared" si="47"/>
        <v>-213.06285664101617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30.263552046524804</v>
      </c>
      <c r="E98" s="11">
        <f t="shared" si="48"/>
        <v>21.736909707594275</v>
      </c>
      <c r="F98" s="17">
        <f t="shared" si="49"/>
        <v>8.526642338930529</v>
      </c>
      <c r="G98" s="16">
        <f t="shared" si="50"/>
        <v>4.263321169465264</v>
      </c>
      <c r="H98" s="16">
        <f t="shared" si="51"/>
        <v>4.263321169465264</v>
      </c>
      <c r="I98" s="16">
        <f t="shared" si="52"/>
        <v>26.00023087705954</v>
      </c>
      <c r="J98" s="16">
        <f t="shared" si="53"/>
        <v>-141.21651342449667</v>
      </c>
      <c r="K98" s="18">
        <f t="shared" si="45"/>
        <v>0.9070294784580498</v>
      </c>
      <c r="L98" s="16">
        <f t="shared" si="42"/>
        <v>23.582975852208197</v>
      </c>
      <c r="M98" s="16">
        <f t="shared" si="46"/>
        <v>-189.47981736077128</v>
      </c>
      <c r="N98" s="18">
        <f t="shared" si="43"/>
        <v>0.9070292801021222</v>
      </c>
      <c r="O98" s="16">
        <f t="shared" si="44"/>
        <v>23.582970694908283</v>
      </c>
      <c r="P98" s="16">
        <f t="shared" si="47"/>
        <v>-189.47988594610788</v>
      </c>
    </row>
    <row r="99" spans="1:16" ht="13.5">
      <c r="A99" s="43">
        <v>99</v>
      </c>
      <c r="B99" s="41">
        <v>3</v>
      </c>
      <c r="C99" s="41"/>
      <c r="D99" s="16">
        <f t="shared" si="54"/>
        <v>30.263552046524804</v>
      </c>
      <c r="E99" s="41">
        <f t="shared" si="48"/>
        <v>21.736909707594275</v>
      </c>
      <c r="F99" s="39">
        <f t="shared" si="49"/>
        <v>8.526642338930529</v>
      </c>
      <c r="G99" s="42">
        <f t="shared" si="50"/>
        <v>4.263321169465264</v>
      </c>
      <c r="H99" s="42">
        <f t="shared" si="51"/>
        <v>4.263321169465264</v>
      </c>
      <c r="I99" s="42">
        <f t="shared" si="52"/>
        <v>26.00023087705954</v>
      </c>
      <c r="J99" s="42">
        <f t="shared" si="53"/>
        <v>-115.21628254743713</v>
      </c>
      <c r="K99" s="18">
        <f t="shared" si="45"/>
        <v>0.863837598531476</v>
      </c>
      <c r="L99" s="16">
        <f t="shared" si="42"/>
        <v>22.459977002103045</v>
      </c>
      <c r="M99" s="16">
        <f t="shared" si="46"/>
        <v>-167.01984035866823</v>
      </c>
      <c r="N99" s="18">
        <f t="shared" si="43"/>
        <v>0.8638373151658806</v>
      </c>
      <c r="O99" s="16">
        <f t="shared" si="44"/>
        <v>22.45996963453214</v>
      </c>
      <c r="P99" s="16">
        <f t="shared" si="47"/>
        <v>-167.01991631157574</v>
      </c>
    </row>
    <row r="100" spans="1:16" ht="13.5">
      <c r="A100" s="43">
        <v>100</v>
      </c>
      <c r="B100" s="41">
        <v>4</v>
      </c>
      <c r="C100" s="41"/>
      <c r="D100" s="16">
        <f t="shared" si="54"/>
        <v>30.263552046524804</v>
      </c>
      <c r="E100" s="41">
        <f t="shared" si="48"/>
        <v>21.736909707594275</v>
      </c>
      <c r="F100" s="39">
        <f t="shared" si="49"/>
        <v>8.526642338930529</v>
      </c>
      <c r="G100" s="42">
        <f t="shared" si="50"/>
        <v>4.263321169465264</v>
      </c>
      <c r="H100" s="42">
        <f t="shared" si="51"/>
        <v>4.263321169465264</v>
      </c>
      <c r="I100" s="42">
        <f t="shared" si="52"/>
        <v>26.00023087705954</v>
      </c>
      <c r="J100" s="42">
        <f t="shared" si="53"/>
        <v>-89.2160516703776</v>
      </c>
      <c r="K100" s="18">
        <f t="shared" si="45"/>
        <v>0.822702474791882</v>
      </c>
      <c r="L100" s="16">
        <f t="shared" si="42"/>
        <v>21.390454287717187</v>
      </c>
      <c r="M100" s="16">
        <f t="shared" si="46"/>
        <v>-145.62938607095106</v>
      </c>
      <c r="N100" s="18">
        <f t="shared" si="43"/>
        <v>0.822702114962574</v>
      </c>
      <c r="O100" s="16">
        <f t="shared" si="44"/>
        <v>21.390444932072104</v>
      </c>
      <c r="P100" s="16">
        <f t="shared" si="47"/>
        <v>-145.62947137950363</v>
      </c>
    </row>
    <row r="101" spans="1:16" ht="13.5">
      <c r="A101" s="60">
        <v>101</v>
      </c>
      <c r="B101" s="41">
        <v>5</v>
      </c>
      <c r="C101" s="41"/>
      <c r="D101" s="16">
        <f t="shared" si="54"/>
        <v>30.263552046524804</v>
      </c>
      <c r="E101" s="41">
        <f t="shared" si="48"/>
        <v>21.736909707594275</v>
      </c>
      <c r="F101" s="39">
        <f t="shared" si="49"/>
        <v>8.526642338930529</v>
      </c>
      <c r="G101" s="42">
        <f t="shared" si="50"/>
        <v>4.263321169465264</v>
      </c>
      <c r="H101" s="42">
        <f t="shared" si="51"/>
        <v>4.263321169465264</v>
      </c>
      <c r="I101" s="42">
        <f t="shared" si="52"/>
        <v>26.00023087705954</v>
      </c>
      <c r="J101" s="42">
        <f t="shared" si="53"/>
        <v>-63.21582079331806</v>
      </c>
      <c r="K101" s="18">
        <f t="shared" si="45"/>
        <v>0.783526166468459</v>
      </c>
      <c r="L101" s="16">
        <f t="shared" si="42"/>
        <v>20.37186122639732</v>
      </c>
      <c r="M101" s="16">
        <f t="shared" si="46"/>
        <v>-125.25752484455373</v>
      </c>
      <c r="N101" s="18">
        <f t="shared" si="43"/>
        <v>0.7835257381002586</v>
      </c>
      <c r="O101" s="16">
        <f t="shared" si="44"/>
        <v>20.37185008872521</v>
      </c>
      <c r="P101" s="16">
        <f t="shared" si="47"/>
        <v>-125.25762129077842</v>
      </c>
    </row>
    <row r="102" spans="1:16" ht="13.5">
      <c r="A102" s="60">
        <v>102</v>
      </c>
      <c r="B102" s="41">
        <v>6</v>
      </c>
      <c r="C102" s="41"/>
      <c r="D102" s="16">
        <f t="shared" si="54"/>
        <v>30.263552046524804</v>
      </c>
      <c r="E102" s="41">
        <f t="shared" si="48"/>
        <v>21.736909707594275</v>
      </c>
      <c r="F102" s="39">
        <f t="shared" si="49"/>
        <v>8.526642338930529</v>
      </c>
      <c r="G102" s="42">
        <f t="shared" si="50"/>
        <v>4.263321169465264</v>
      </c>
      <c r="H102" s="42">
        <f t="shared" si="51"/>
        <v>4.263321169465264</v>
      </c>
      <c r="I102" s="42">
        <f t="shared" si="52"/>
        <v>26.00023087705954</v>
      </c>
      <c r="J102" s="42">
        <f t="shared" si="53"/>
        <v>-37.21558991625852</v>
      </c>
      <c r="K102" s="18">
        <f t="shared" si="45"/>
        <v>0.7462153966366276</v>
      </c>
      <c r="L102" s="16">
        <f t="shared" si="42"/>
        <v>19.401772596568875</v>
      </c>
      <c r="M102" s="16">
        <f t="shared" si="46"/>
        <v>-105.85575224798485</v>
      </c>
      <c r="N102" s="18">
        <f t="shared" si="43"/>
        <v>0.746214907072997</v>
      </c>
      <c r="O102" s="16">
        <f t="shared" si="44"/>
        <v>19.401759867801452</v>
      </c>
      <c r="P102" s="16">
        <f t="shared" si="47"/>
        <v>-105.85586142297697</v>
      </c>
    </row>
    <row r="103" spans="1:16" ht="13.5">
      <c r="A103" s="58">
        <v>103</v>
      </c>
      <c r="B103" s="33">
        <v>7</v>
      </c>
      <c r="C103" s="41"/>
      <c r="D103" s="16">
        <f t="shared" si="54"/>
        <v>30.263552046524804</v>
      </c>
      <c r="E103" s="41">
        <f t="shared" si="48"/>
        <v>21.736909707594275</v>
      </c>
      <c r="F103" s="39">
        <f t="shared" si="49"/>
        <v>8.526642338930529</v>
      </c>
      <c r="G103" s="42">
        <f t="shared" si="50"/>
        <v>4.263321169465264</v>
      </c>
      <c r="H103" s="42">
        <f t="shared" si="51"/>
        <v>4.263321169465264</v>
      </c>
      <c r="I103" s="42">
        <f t="shared" si="52"/>
        <v>26.00023087705954</v>
      </c>
      <c r="J103" s="62">
        <f t="shared" si="53"/>
        <v>-11.215359039198983</v>
      </c>
      <c r="K103" s="18">
        <f t="shared" si="45"/>
        <v>0.7106813301301215</v>
      </c>
      <c r="L103" s="16">
        <f t="shared" si="42"/>
        <v>18.47787866339893</v>
      </c>
      <c r="M103" s="16">
        <f t="shared" si="46"/>
        <v>-87.37787358458593</v>
      </c>
      <c r="N103" s="18">
        <f t="shared" si="43"/>
        <v>0.7106807861705615</v>
      </c>
      <c r="O103" s="16">
        <f t="shared" si="44"/>
        <v>18.477864520324783</v>
      </c>
      <c r="P103" s="16">
        <f t="shared" si="47"/>
        <v>-87.37799690265219</v>
      </c>
    </row>
    <row r="104" spans="1:16" ht="13.5">
      <c r="A104" s="58">
        <v>104</v>
      </c>
      <c r="B104" s="33">
        <v>8</v>
      </c>
      <c r="C104" s="41"/>
      <c r="D104" s="16">
        <f t="shared" si="54"/>
        <v>30.263552046524804</v>
      </c>
      <c r="E104" s="41">
        <f t="shared" si="48"/>
        <v>21.736909707594275</v>
      </c>
      <c r="F104" s="39">
        <f t="shared" si="49"/>
        <v>8.526642338930529</v>
      </c>
      <c r="G104" s="42">
        <f t="shared" si="50"/>
        <v>4.263321169465264</v>
      </c>
      <c r="H104" s="42">
        <f t="shared" si="51"/>
        <v>4.263321169465264</v>
      </c>
      <c r="I104" s="42">
        <f t="shared" si="52"/>
        <v>26.00023087705954</v>
      </c>
      <c r="J104" s="62">
        <f t="shared" si="53"/>
        <v>14.784871837860557</v>
      </c>
      <c r="K104" s="18">
        <f t="shared" si="45"/>
        <v>0.6768393620286872</v>
      </c>
      <c r="L104" s="16">
        <f t="shared" si="42"/>
        <v>17.597979679427553</v>
      </c>
      <c r="M104" s="16">
        <f t="shared" si="46"/>
        <v>-69.77989390515837</v>
      </c>
      <c r="N104" s="18">
        <f t="shared" si="43"/>
        <v>0.6768387699638924</v>
      </c>
      <c r="O104" s="16">
        <f t="shared" si="44"/>
        <v>17.597964285606192</v>
      </c>
      <c r="P104" s="16">
        <f t="shared" si="47"/>
        <v>-69.78003261704599</v>
      </c>
    </row>
    <row r="105" spans="1:16" ht="13.5">
      <c r="A105" s="60">
        <v>105</v>
      </c>
      <c r="B105" s="41">
        <v>9</v>
      </c>
      <c r="C105" s="11"/>
      <c r="D105" s="16">
        <f t="shared" si="54"/>
        <v>30.263552046524804</v>
      </c>
      <c r="E105" s="41"/>
      <c r="F105" s="39">
        <f t="shared" si="49"/>
        <v>30.263552046524804</v>
      </c>
      <c r="G105" s="42">
        <f aca="true" t="shared" si="55" ref="G105:G111">F105*$J$7</f>
        <v>15.131776023262402</v>
      </c>
      <c r="H105" s="42">
        <f t="shared" si="51"/>
        <v>15.131776023262402</v>
      </c>
      <c r="I105" s="42">
        <f t="shared" si="52"/>
        <v>15.131776023262402</v>
      </c>
      <c r="J105" s="42">
        <f t="shared" si="53"/>
        <v>29.91664786112296</v>
      </c>
      <c r="K105" s="18">
        <f t="shared" si="45"/>
        <v>0.6446089162177973</v>
      </c>
      <c r="L105" s="16">
        <f t="shared" si="42"/>
        <v>9.754077742805627</v>
      </c>
      <c r="M105" s="16">
        <f t="shared" si="46"/>
        <v>-60.02581616235275</v>
      </c>
      <c r="N105" s="18">
        <f t="shared" si="43"/>
        <v>0.6446082818626946</v>
      </c>
      <c r="O105" s="16">
        <f t="shared" si="44"/>
        <v>9.754068143886295</v>
      </c>
      <c r="P105" s="16">
        <f t="shared" si="47"/>
        <v>-60.025964473159696</v>
      </c>
    </row>
    <row r="106" spans="1:16" ht="13.5">
      <c r="A106" s="60">
        <v>106</v>
      </c>
      <c r="B106" s="41">
        <v>10</v>
      </c>
      <c r="C106" s="11"/>
      <c r="D106" s="16">
        <f t="shared" si="54"/>
        <v>30.263552046524804</v>
      </c>
      <c r="E106" s="41"/>
      <c r="F106" s="39">
        <f t="shared" si="49"/>
        <v>30.263552046524804</v>
      </c>
      <c r="G106" s="42">
        <f t="shared" si="55"/>
        <v>15.131776023262402</v>
      </c>
      <c r="H106" s="42">
        <f t="shared" si="51"/>
        <v>15.131776023262402</v>
      </c>
      <c r="I106" s="42">
        <f t="shared" si="52"/>
        <v>15.131776023262402</v>
      </c>
      <c r="J106" s="42">
        <f t="shared" si="53"/>
        <v>45.048423884385365</v>
      </c>
      <c r="K106" s="18">
        <f t="shared" si="45"/>
        <v>0.6139132535407593</v>
      </c>
      <c r="L106" s="16">
        <f t="shared" si="42"/>
        <v>9.289597850291074</v>
      </c>
      <c r="M106" s="16">
        <f t="shared" si="46"/>
        <v>-50.73621831206167</v>
      </c>
      <c r="N106" s="18">
        <f t="shared" si="43"/>
        <v>0.6139125822655551</v>
      </c>
      <c r="O106" s="16">
        <f t="shared" si="44"/>
        <v>9.289587692705034</v>
      </c>
      <c r="P106" s="16">
        <f t="shared" si="47"/>
        <v>-50.73637678045466</v>
      </c>
    </row>
    <row r="107" spans="1:16" ht="13.5">
      <c r="A107" s="43">
        <v>107</v>
      </c>
      <c r="B107" s="11">
        <v>11</v>
      </c>
      <c r="C107" s="11"/>
      <c r="D107" s="16">
        <f t="shared" si="54"/>
        <v>30.263552046524804</v>
      </c>
      <c r="E107" s="11"/>
      <c r="F107" s="17">
        <f t="shared" si="49"/>
        <v>30.263552046524804</v>
      </c>
      <c r="G107" s="16">
        <f t="shared" si="55"/>
        <v>15.131776023262402</v>
      </c>
      <c r="H107" s="16">
        <f t="shared" si="51"/>
        <v>15.131776023262402</v>
      </c>
      <c r="I107" s="16">
        <f t="shared" si="52"/>
        <v>15.131776023262402</v>
      </c>
      <c r="J107" s="16">
        <f t="shared" si="53"/>
        <v>60.18019990764777</v>
      </c>
      <c r="K107" s="18">
        <f t="shared" si="45"/>
        <v>0.5846792890864374</v>
      </c>
      <c r="L107" s="16">
        <f t="shared" si="42"/>
        <v>8.84723604789626</v>
      </c>
      <c r="M107" s="16">
        <f t="shared" si="46"/>
        <v>-41.88898226416541</v>
      </c>
      <c r="N107" s="18">
        <f t="shared" si="43"/>
        <v>0.5846785858457858</v>
      </c>
      <c r="O107" s="16">
        <f t="shared" si="44"/>
        <v>8.84722540661623</v>
      </c>
      <c r="P107" s="16">
        <f t="shared" si="47"/>
        <v>-41.88915137383843</v>
      </c>
    </row>
    <row r="108" spans="1:16" ht="13.5">
      <c r="A108" s="43">
        <v>108</v>
      </c>
      <c r="B108" s="11">
        <v>12</v>
      </c>
      <c r="C108" s="11"/>
      <c r="D108" s="16">
        <f t="shared" si="54"/>
        <v>30.263552046524804</v>
      </c>
      <c r="E108" s="11"/>
      <c r="F108" s="17">
        <f t="shared" si="49"/>
        <v>30.263552046524804</v>
      </c>
      <c r="G108" s="16">
        <f t="shared" si="55"/>
        <v>15.131776023262402</v>
      </c>
      <c r="H108" s="16">
        <f t="shared" si="51"/>
        <v>15.131776023262402</v>
      </c>
      <c r="I108" s="16">
        <f t="shared" si="52"/>
        <v>15.131776023262402</v>
      </c>
      <c r="J108" s="16">
        <f t="shared" si="53"/>
        <v>75.31197593091017</v>
      </c>
      <c r="K108" s="18">
        <f t="shared" si="45"/>
        <v>0.5568374181775595</v>
      </c>
      <c r="L108" s="16">
        <f t="shared" si="42"/>
        <v>8.425939093234534</v>
      </c>
      <c r="M108" s="16">
        <f t="shared" si="46"/>
        <v>-33.46304317093088</v>
      </c>
      <c r="N108" s="18">
        <f t="shared" si="43"/>
        <v>0.5568366875379613</v>
      </c>
      <c r="O108" s="16">
        <f t="shared" si="44"/>
        <v>8.425928037359782</v>
      </c>
      <c r="P108" s="16">
        <f t="shared" si="47"/>
        <v>-33.46322333647865</v>
      </c>
    </row>
    <row r="109" spans="1:16" ht="13.5">
      <c r="A109" s="43">
        <v>109</v>
      </c>
      <c r="B109" s="11">
        <v>13</v>
      </c>
      <c r="C109" s="11"/>
      <c r="D109" s="16">
        <f t="shared" si="54"/>
        <v>30.263552046524804</v>
      </c>
      <c r="E109" s="11"/>
      <c r="F109" s="17">
        <f t="shared" si="49"/>
        <v>30.263552046524804</v>
      </c>
      <c r="G109" s="16">
        <f t="shared" si="55"/>
        <v>15.131776023262402</v>
      </c>
      <c r="H109" s="16">
        <f t="shared" si="51"/>
        <v>15.131776023262402</v>
      </c>
      <c r="I109" s="16">
        <f t="shared" si="52"/>
        <v>15.131776023262402</v>
      </c>
      <c r="J109" s="16">
        <f t="shared" si="53"/>
        <v>90.44375195417257</v>
      </c>
      <c r="K109" s="18">
        <f t="shared" si="45"/>
        <v>0.5303213506452946</v>
      </c>
      <c r="L109" s="16">
        <f t="shared" si="42"/>
        <v>8.024703898318602</v>
      </c>
      <c r="M109" s="16">
        <f t="shared" si="46"/>
        <v>-25.43833927261228</v>
      </c>
      <c r="N109" s="18">
        <f t="shared" si="43"/>
        <v>0.53032059681083</v>
      </c>
      <c r="O109" s="16">
        <f t="shared" si="44"/>
        <v>8.024692491464325</v>
      </c>
      <c r="P109" s="16">
        <f t="shared" si="47"/>
        <v>-25.438530845014323</v>
      </c>
    </row>
    <row r="110" spans="1:16" ht="13.5">
      <c r="A110" s="43">
        <v>110</v>
      </c>
      <c r="B110" s="11">
        <v>14</v>
      </c>
      <c r="C110" s="11"/>
      <c r="D110" s="16">
        <f t="shared" si="54"/>
        <v>30.263552046524804</v>
      </c>
      <c r="E110" s="11"/>
      <c r="F110" s="17">
        <f t="shared" si="49"/>
        <v>30.263552046524804</v>
      </c>
      <c r="G110" s="16">
        <f t="shared" si="55"/>
        <v>15.131776023262402</v>
      </c>
      <c r="H110" s="16">
        <f t="shared" si="51"/>
        <v>15.131776023262402</v>
      </c>
      <c r="I110" s="16">
        <f t="shared" si="52"/>
        <v>15.131776023262402</v>
      </c>
      <c r="J110" s="16">
        <f t="shared" si="53"/>
        <v>105.57552797743497</v>
      </c>
      <c r="K110" s="18">
        <f t="shared" si="45"/>
        <v>0.5050679529955189</v>
      </c>
      <c r="L110" s="16">
        <f t="shared" si="42"/>
        <v>7.642575141255814</v>
      </c>
      <c r="M110" s="16">
        <f t="shared" si="46"/>
        <v>-17.795764131356464</v>
      </c>
      <c r="N110" s="18">
        <f t="shared" si="43"/>
        <v>0.5050671798320074</v>
      </c>
      <c r="O110" s="16">
        <f t="shared" si="44"/>
        <v>7.64256344191873</v>
      </c>
      <c r="P110" s="16">
        <f t="shared" si="47"/>
        <v>-17.795967403095595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30.263552046524804</v>
      </c>
      <c r="E111" s="11"/>
      <c r="F111" s="17">
        <f t="shared" si="49"/>
        <v>30.263552046524804</v>
      </c>
      <c r="G111" s="16">
        <f t="shared" si="55"/>
        <v>15.131776023262402</v>
      </c>
      <c r="H111" s="16">
        <f t="shared" si="51"/>
        <v>15.131776023262402</v>
      </c>
      <c r="I111" s="16">
        <f>H111+E111-C111</f>
        <v>36.996115526834714</v>
      </c>
      <c r="J111" s="16">
        <f t="shared" si="53"/>
        <v>142.57164350426967</v>
      </c>
      <c r="K111" s="18">
        <f t="shared" si="45"/>
        <v>0.4810170980909702</v>
      </c>
      <c r="L111" s="42">
        <f t="shared" si="42"/>
        <v>17.795764131356318</v>
      </c>
      <c r="M111" s="56">
        <f t="shared" si="46"/>
        <v>-1.4566126083082054E-13</v>
      </c>
      <c r="N111" s="18">
        <f t="shared" si="43"/>
        <v>0.4810163091486549</v>
      </c>
      <c r="O111" s="16">
        <f t="shared" si="44"/>
        <v>17.795734943555278</v>
      </c>
      <c r="P111" s="56">
        <f t="shared" si="47"/>
        <v>-0.0002324595403173646</v>
      </c>
    </row>
    <row r="112" spans="7:13" ht="13.5">
      <c r="G112" s="28" t="s">
        <v>34</v>
      </c>
      <c r="H112" s="7">
        <f>H85</f>
        <v>14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=0,IF(J105&lt;0,B105+(-J105)/(J106-J105),0),0)</f>
        <v>7.431356132652441</v>
      </c>
      <c r="K112" s="77" t="s">
        <v>104</v>
      </c>
      <c r="L112" s="78"/>
      <c r="M112" s="78"/>
    </row>
  </sheetData>
  <sheetProtection/>
  <mergeCells count="25">
    <mergeCell ref="K112:M112"/>
    <mergeCell ref="B88:C88"/>
    <mergeCell ref="F88:F89"/>
    <mergeCell ref="L88:M88"/>
    <mergeCell ref="N88:P88"/>
    <mergeCell ref="B89:C89"/>
    <mergeCell ref="N61:P61"/>
    <mergeCell ref="B62:C62"/>
    <mergeCell ref="K85:M85"/>
    <mergeCell ref="B61:C61"/>
    <mergeCell ref="F61:F62"/>
    <mergeCell ref="L61:M61"/>
    <mergeCell ref="B35:C35"/>
    <mergeCell ref="K58:M58"/>
    <mergeCell ref="K30:M30"/>
    <mergeCell ref="B34:C34"/>
    <mergeCell ref="F34:F35"/>
    <mergeCell ref="L34:M34"/>
    <mergeCell ref="B32:C32"/>
    <mergeCell ref="F6:F7"/>
    <mergeCell ref="L6:M6"/>
    <mergeCell ref="N6:P6"/>
    <mergeCell ref="B7:C7"/>
    <mergeCell ref="B6:C6"/>
    <mergeCell ref="N34:P34"/>
  </mergeCells>
  <printOptions/>
  <pageMargins left="0.787" right="0.787" top="0.984" bottom="0.984" header="0.512" footer="0.512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169</v>
      </c>
      <c r="B1" s="7" t="s">
        <v>170</v>
      </c>
      <c r="C1" s="7" t="s">
        <v>171</v>
      </c>
      <c r="D1" s="8" t="s">
        <v>172</v>
      </c>
      <c r="E1" s="7" t="s">
        <v>173</v>
      </c>
      <c r="F1" s="9" t="s">
        <v>174</v>
      </c>
      <c r="G1" s="7" t="s">
        <v>175</v>
      </c>
      <c r="H1" s="7" t="s">
        <v>176</v>
      </c>
      <c r="I1" s="10" t="s">
        <v>177</v>
      </c>
      <c r="J1" s="10" t="s">
        <v>178</v>
      </c>
      <c r="K1" s="10" t="s">
        <v>179</v>
      </c>
      <c r="L1" s="10" t="s">
        <v>180</v>
      </c>
      <c r="M1" s="10" t="s">
        <v>181</v>
      </c>
      <c r="N1" s="10" t="s">
        <v>182</v>
      </c>
      <c r="O1" s="10" t="s">
        <v>183</v>
      </c>
      <c r="P1" s="10" t="s">
        <v>184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45">
        <v>0.12321800826226396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2.802180745048597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-89.868242667983</v>
      </c>
      <c r="N7" s="19">
        <v>-0.056150688388970374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0.7936164360824021</v>
      </c>
      <c r="O10" s="52">
        <f aca="true" t="shared" si="2" ref="O10:O29">I10*N10</f>
        <v>-11.90424654123603</v>
      </c>
      <c r="P10" s="52">
        <f>O10</f>
        <v>-11.90424654123603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0.840829596758195</v>
      </c>
      <c r="O11" s="52">
        <f t="shared" si="2"/>
        <v>-29.429035886536827</v>
      </c>
      <c r="P11" s="52">
        <f aca="true" t="shared" si="5" ref="P11:P29">O11+P10</f>
        <v>-41.33328242777286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0.8908515230286146</v>
      </c>
      <c r="O12" s="52">
        <f t="shared" si="2"/>
        <v>-31.17980330600151</v>
      </c>
      <c r="P12" s="52">
        <f t="shared" si="5"/>
        <v>-72.51308573377437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0.9438493116110297</v>
      </c>
      <c r="O13" s="52">
        <f t="shared" si="2"/>
        <v>-14.157739674165445</v>
      </c>
      <c r="P13" s="52">
        <f t="shared" si="5"/>
        <v>-86.67082540793982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-96.67082540793982</v>
      </c>
    </row>
    <row r="15" spans="1:16" ht="13.5">
      <c r="A15" s="43">
        <v>15</v>
      </c>
      <c r="B15" s="11">
        <v>1</v>
      </c>
      <c r="C15" s="11"/>
      <c r="D15" s="16">
        <f>$D$7*$G$7*(1+$E$7)^(B15-1)</f>
        <v>2.802180745048597</v>
      </c>
      <c r="E15" s="11">
        <f aca="true" t="shared" si="6" ref="E15:E22">($C$10+$C$11+$C$12+$C$13)*0.9/8</f>
        <v>11.25</v>
      </c>
      <c r="F15" s="16">
        <f aca="true" t="shared" si="7" ref="F15:F29">D15-E15</f>
        <v>-8.447819254951403</v>
      </c>
      <c r="G15" s="52">
        <f>IF(F15&gt;0,F15*$J$7,0)</f>
        <v>0</v>
      </c>
      <c r="H15" s="52">
        <f aca="true" t="shared" si="8" ref="H15:H29">F15-G15</f>
        <v>-8.447819254951403</v>
      </c>
      <c r="I15" s="52">
        <f aca="true" t="shared" si="9" ref="I15:I28">H15+E15</f>
        <v>2.802180745048597</v>
      </c>
      <c r="J15" s="52">
        <f aca="true" t="shared" si="10" ref="J15:J29">I15+J14</f>
        <v>-97.1978192549514</v>
      </c>
      <c r="K15" s="17">
        <f t="shared" si="3"/>
        <v>0.9523809523809523</v>
      </c>
      <c r="L15" s="52">
        <f t="shared" si="0"/>
        <v>2.668743566712949</v>
      </c>
      <c r="M15" s="52">
        <f t="shared" si="4"/>
        <v>-120.41822518328706</v>
      </c>
      <c r="N15" s="17">
        <f t="shared" si="1"/>
        <v>1.0594911578556203</v>
      </c>
      <c r="O15" s="52">
        <f t="shared" si="2"/>
        <v>2.9688857220922626</v>
      </c>
      <c r="P15" s="52">
        <f t="shared" si="5"/>
        <v>-93.70193968584755</v>
      </c>
    </row>
    <row r="16" spans="1:16" ht="13.5">
      <c r="A16" s="43">
        <v>16</v>
      </c>
      <c r="B16" s="11">
        <v>2</v>
      </c>
      <c r="C16" s="11"/>
      <c r="D16" s="16">
        <f>$D$7*$H$7*(1+$E$7)*(B16-1)</f>
        <v>2.802180745048597</v>
      </c>
      <c r="E16" s="11">
        <f t="shared" si="6"/>
        <v>11.25</v>
      </c>
      <c r="F16" s="16">
        <f t="shared" si="7"/>
        <v>-8.447819254951403</v>
      </c>
      <c r="G16" s="52">
        <f>IF(F16&gt;0,F16*$J$7,0)</f>
        <v>0</v>
      </c>
      <c r="H16" s="52">
        <f t="shared" si="8"/>
        <v>-8.447819254951403</v>
      </c>
      <c r="I16" s="52">
        <f t="shared" si="9"/>
        <v>2.802180745048597</v>
      </c>
      <c r="J16" s="52">
        <f t="shared" si="10"/>
        <v>-94.3956385099028</v>
      </c>
      <c r="K16" s="17">
        <f t="shared" si="3"/>
        <v>0.9070294784580498</v>
      </c>
      <c r="L16" s="52">
        <f t="shared" si="0"/>
        <v>2.5416605397266183</v>
      </c>
      <c r="M16" s="52">
        <f t="shared" si="4"/>
        <v>-117.87656464356044</v>
      </c>
      <c r="N16" s="17">
        <f t="shared" si="1"/>
        <v>1.122521513574243</v>
      </c>
      <c r="O16" s="52">
        <f t="shared" si="2"/>
        <v>3.145508171240551</v>
      </c>
      <c r="P16" s="52">
        <f t="shared" si="5"/>
        <v>-90.556431514607</v>
      </c>
    </row>
    <row r="17" spans="1:16" ht="13.5">
      <c r="A17" s="43">
        <v>17</v>
      </c>
      <c r="B17" s="11">
        <v>3</v>
      </c>
      <c r="C17" s="11"/>
      <c r="D17" s="16">
        <f>$D$7*$I$7*(1+$E$7)^(B17-1)</f>
        <v>2.802180745048597</v>
      </c>
      <c r="E17" s="11">
        <f t="shared" si="6"/>
        <v>11.25</v>
      </c>
      <c r="F17" s="16">
        <f t="shared" si="7"/>
        <v>-8.447819254951403</v>
      </c>
      <c r="G17" s="52">
        <f aca="true" t="shared" si="11" ref="G17:G22">IF(F17&gt;0,F17*$J$7,0)</f>
        <v>0</v>
      </c>
      <c r="H17" s="52">
        <f t="shared" si="8"/>
        <v>-8.447819254951403</v>
      </c>
      <c r="I17" s="52">
        <f t="shared" si="9"/>
        <v>2.802180745048597</v>
      </c>
      <c r="J17" s="52">
        <f t="shared" si="10"/>
        <v>-91.5934577648542</v>
      </c>
      <c r="K17" s="17">
        <f t="shared" si="3"/>
        <v>0.863837598531476</v>
      </c>
      <c r="L17" s="52">
        <f t="shared" si="0"/>
        <v>2.420629085453922</v>
      </c>
      <c r="M17" s="52">
        <f t="shared" si="4"/>
        <v>-115.45593555810652</v>
      </c>
      <c r="N17" s="17">
        <f t="shared" si="1"/>
        <v>1.1893016181346183</v>
      </c>
      <c r="O17" s="52">
        <f t="shared" si="2"/>
        <v>3.332638094391967</v>
      </c>
      <c r="P17" s="52">
        <f t="shared" si="5"/>
        <v>-87.22379342021503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2.802180745048597</v>
      </c>
      <c r="E18" s="41">
        <f t="shared" si="6"/>
        <v>11.25</v>
      </c>
      <c r="F18" s="42">
        <f t="shared" si="7"/>
        <v>-8.447819254951403</v>
      </c>
      <c r="G18" s="52">
        <f t="shared" si="11"/>
        <v>0</v>
      </c>
      <c r="H18" s="53">
        <f t="shared" si="8"/>
        <v>-8.447819254951403</v>
      </c>
      <c r="I18" s="53">
        <f t="shared" si="9"/>
        <v>2.802180745048597</v>
      </c>
      <c r="J18" s="53">
        <f t="shared" si="10"/>
        <v>-88.79127701980559</v>
      </c>
      <c r="K18" s="17">
        <f t="shared" si="3"/>
        <v>0.822702474791882</v>
      </c>
      <c r="L18" s="52">
        <f t="shared" si="0"/>
        <v>2.3053610337656405</v>
      </c>
      <c r="M18" s="52">
        <f t="shared" si="4"/>
        <v>-113.15057452434088</v>
      </c>
      <c r="N18" s="17">
        <f t="shared" si="1"/>
        <v>1.2600545484370096</v>
      </c>
      <c r="O18" s="52">
        <f t="shared" si="2"/>
        <v>3.530900593341093</v>
      </c>
      <c r="P18" s="52">
        <f t="shared" si="5"/>
        <v>-83.69289282687394</v>
      </c>
    </row>
    <row r="19" spans="1:16" ht="13.5">
      <c r="A19" s="43">
        <v>19</v>
      </c>
      <c r="B19" s="41">
        <v>5</v>
      </c>
      <c r="C19" s="41"/>
      <c r="D19" s="16">
        <f t="shared" si="12"/>
        <v>2.802180745048597</v>
      </c>
      <c r="E19" s="41">
        <f t="shared" si="6"/>
        <v>11.25</v>
      </c>
      <c r="F19" s="42">
        <f t="shared" si="7"/>
        <v>-8.447819254951403</v>
      </c>
      <c r="G19" s="52">
        <f t="shared" si="11"/>
        <v>0</v>
      </c>
      <c r="H19" s="53">
        <f t="shared" si="8"/>
        <v>-8.447819254951403</v>
      </c>
      <c r="I19" s="53">
        <f t="shared" si="9"/>
        <v>2.802180745048597</v>
      </c>
      <c r="J19" s="53">
        <f t="shared" si="10"/>
        <v>-85.98909627475699</v>
      </c>
      <c r="K19" s="17">
        <f t="shared" si="3"/>
        <v>0.783526166468459</v>
      </c>
      <c r="L19" s="52">
        <f t="shared" si="0"/>
        <v>2.195581936919657</v>
      </c>
      <c r="M19" s="52">
        <f t="shared" si="4"/>
        <v>-110.95499258742123</v>
      </c>
      <c r="N19" s="17">
        <f t="shared" si="1"/>
        <v>1.3350166524847682</v>
      </c>
      <c r="O19" s="52">
        <f t="shared" si="2"/>
        <v>3.7409579579120518</v>
      </c>
      <c r="P19" s="52">
        <f t="shared" si="5"/>
        <v>-79.9519348689619</v>
      </c>
    </row>
    <row r="20" spans="1:16" ht="13.5">
      <c r="A20" s="43">
        <v>20</v>
      </c>
      <c r="B20" s="41">
        <v>6</v>
      </c>
      <c r="C20" s="41"/>
      <c r="D20" s="16">
        <f t="shared" si="12"/>
        <v>2.802180745048597</v>
      </c>
      <c r="E20" s="41">
        <f t="shared" si="6"/>
        <v>11.25</v>
      </c>
      <c r="F20" s="42">
        <f t="shared" si="7"/>
        <v>-8.447819254951403</v>
      </c>
      <c r="G20" s="52">
        <f t="shared" si="11"/>
        <v>0</v>
      </c>
      <c r="H20" s="53">
        <f t="shared" si="8"/>
        <v>-8.447819254951403</v>
      </c>
      <c r="I20" s="53">
        <f t="shared" si="9"/>
        <v>2.802180745048597</v>
      </c>
      <c r="J20" s="53">
        <f t="shared" si="10"/>
        <v>-83.18691552970839</v>
      </c>
      <c r="K20" s="17">
        <f t="shared" si="3"/>
        <v>0.7462153966366276</v>
      </c>
      <c r="L20" s="52">
        <f t="shared" si="0"/>
        <v>2.0910304161139592</v>
      </c>
      <c r="M20" s="52">
        <f t="shared" si="4"/>
        <v>-108.86396217130726</v>
      </c>
      <c r="N20" s="17">
        <f t="shared" si="1"/>
        <v>1.4144383388976214</v>
      </c>
      <c r="O20" s="52">
        <f t="shared" si="2"/>
        <v>3.9635118783174366</v>
      </c>
      <c r="P20" s="52">
        <f t="shared" si="5"/>
        <v>-75.98842299064447</v>
      </c>
    </row>
    <row r="21" spans="1:16" ht="13.5">
      <c r="A21" s="43">
        <v>21</v>
      </c>
      <c r="B21" s="41">
        <v>7</v>
      </c>
      <c r="C21" s="41"/>
      <c r="D21" s="42">
        <f t="shared" si="12"/>
        <v>2.802180745048597</v>
      </c>
      <c r="E21" s="41">
        <f t="shared" si="6"/>
        <v>11.25</v>
      </c>
      <c r="F21" s="42">
        <f t="shared" si="7"/>
        <v>-8.447819254951403</v>
      </c>
      <c r="G21" s="52">
        <f t="shared" si="11"/>
        <v>0</v>
      </c>
      <c r="H21" s="53">
        <f t="shared" si="8"/>
        <v>-8.447819254951403</v>
      </c>
      <c r="I21" s="53">
        <f t="shared" si="9"/>
        <v>2.802180745048597</v>
      </c>
      <c r="J21" s="53">
        <f t="shared" si="10"/>
        <v>-80.38473478465978</v>
      </c>
      <c r="K21" s="17">
        <f t="shared" si="3"/>
        <v>0.7106813301301215</v>
      </c>
      <c r="L21" s="52">
        <f t="shared" si="0"/>
        <v>1.9914575391561518</v>
      </c>
      <c r="M21" s="52">
        <f t="shared" si="4"/>
        <v>-106.8725046321511</v>
      </c>
      <c r="N21" s="17">
        <f t="shared" si="1"/>
        <v>1.4985849133940214</v>
      </c>
      <c r="O21" s="52">
        <f t="shared" si="2"/>
        <v>4.199305789133046</v>
      </c>
      <c r="P21" s="52">
        <f t="shared" si="5"/>
        <v>-71.78911720151142</v>
      </c>
    </row>
    <row r="22" spans="1:16" ht="13.5">
      <c r="A22" s="43">
        <v>22</v>
      </c>
      <c r="B22" s="41">
        <v>8</v>
      </c>
      <c r="C22" s="41"/>
      <c r="D22" s="42">
        <f t="shared" si="12"/>
        <v>2.802180745048597</v>
      </c>
      <c r="E22" s="41">
        <f t="shared" si="6"/>
        <v>11.25</v>
      </c>
      <c r="F22" s="42">
        <f t="shared" si="7"/>
        <v>-8.447819254951403</v>
      </c>
      <c r="G22" s="52">
        <f t="shared" si="11"/>
        <v>0</v>
      </c>
      <c r="H22" s="53">
        <f t="shared" si="8"/>
        <v>-8.447819254951403</v>
      </c>
      <c r="I22" s="53">
        <f t="shared" si="9"/>
        <v>2.802180745048597</v>
      </c>
      <c r="J22" s="53">
        <f t="shared" si="10"/>
        <v>-77.58255403961118</v>
      </c>
      <c r="K22" s="17">
        <f t="shared" si="3"/>
        <v>0.6768393620286872</v>
      </c>
      <c r="L22" s="52">
        <f t="shared" si="0"/>
        <v>1.8966262277677637</v>
      </c>
      <c r="M22" s="52">
        <f t="shared" si="4"/>
        <v>-104.97587840438334</v>
      </c>
      <c r="N22" s="17">
        <f t="shared" si="1"/>
        <v>1.587737465036796</v>
      </c>
      <c r="O22" s="52">
        <f t="shared" si="2"/>
        <v>4.44912735271838</v>
      </c>
      <c r="P22" s="52">
        <f t="shared" si="5"/>
        <v>-67.33998984879304</v>
      </c>
    </row>
    <row r="23" spans="1:16" ht="13.5">
      <c r="A23" s="60">
        <v>23</v>
      </c>
      <c r="B23" s="41">
        <v>9</v>
      </c>
      <c r="C23" s="41"/>
      <c r="D23" s="42">
        <f t="shared" si="12"/>
        <v>2.802180745048597</v>
      </c>
      <c r="E23" s="41"/>
      <c r="F23" s="42">
        <f t="shared" si="7"/>
        <v>2.802180745048597</v>
      </c>
      <c r="G23" s="53">
        <f aca="true" t="shared" si="13" ref="G23:G29">F23*$J$7</f>
        <v>1.4010903725242985</v>
      </c>
      <c r="H23" s="53">
        <f t="shared" si="8"/>
        <v>1.4010903725242985</v>
      </c>
      <c r="I23" s="53">
        <f t="shared" si="9"/>
        <v>1.4010903725242985</v>
      </c>
      <c r="J23" s="53">
        <f t="shared" si="10"/>
        <v>-76.18146366708689</v>
      </c>
      <c r="K23" s="17">
        <f t="shared" si="3"/>
        <v>0.6446089162177973</v>
      </c>
      <c r="L23" s="52">
        <f t="shared" si="0"/>
        <v>0.9031553465560779</v>
      </c>
      <c r="M23" s="52">
        <f t="shared" si="4"/>
        <v>-104.07272305782726</v>
      </c>
      <c r="N23" s="17">
        <f t="shared" si="1"/>
        <v>1.6821938052025827</v>
      </c>
      <c r="O23" s="52">
        <f t="shared" si="2"/>
        <v>2.356905545189354</v>
      </c>
      <c r="P23" s="52">
        <f t="shared" si="5"/>
        <v>-64.98308430360369</v>
      </c>
    </row>
    <row r="24" spans="1:16" ht="13.5">
      <c r="A24" s="60">
        <v>24</v>
      </c>
      <c r="B24" s="41">
        <v>10</v>
      </c>
      <c r="C24" s="41"/>
      <c r="D24" s="42">
        <f t="shared" si="12"/>
        <v>2.802180745048597</v>
      </c>
      <c r="E24" s="41"/>
      <c r="F24" s="42">
        <f t="shared" si="7"/>
        <v>2.802180745048597</v>
      </c>
      <c r="G24" s="53">
        <f t="shared" si="13"/>
        <v>1.4010903725242985</v>
      </c>
      <c r="H24" s="53">
        <f t="shared" si="8"/>
        <v>1.4010903725242985</v>
      </c>
      <c r="I24" s="53">
        <f t="shared" si="9"/>
        <v>1.4010903725242985</v>
      </c>
      <c r="J24" s="53">
        <f t="shared" si="10"/>
        <v>-74.7803732945626</v>
      </c>
      <c r="K24" s="17">
        <f t="shared" si="3"/>
        <v>0.6139132535407593</v>
      </c>
      <c r="L24" s="52">
        <f t="shared" si="0"/>
        <v>0.8601479491010265</v>
      </c>
      <c r="M24" s="52">
        <f t="shared" si="4"/>
        <v>-103.21257510872624</v>
      </c>
      <c r="N24" s="17">
        <f t="shared" si="1"/>
        <v>1.7822694624116362</v>
      </c>
      <c r="O24" s="52">
        <f t="shared" si="2"/>
        <v>2.4971205850290006</v>
      </c>
      <c r="P24" s="52">
        <f t="shared" si="5"/>
        <v>-62.48596371857469</v>
      </c>
    </row>
    <row r="25" spans="1:16" ht="13.5">
      <c r="A25" s="43">
        <v>25</v>
      </c>
      <c r="B25" s="11">
        <v>11</v>
      </c>
      <c r="C25" s="11"/>
      <c r="D25" s="16">
        <f t="shared" si="12"/>
        <v>2.802180745048597</v>
      </c>
      <c r="E25" s="11"/>
      <c r="F25" s="16">
        <f t="shared" si="7"/>
        <v>2.802180745048597</v>
      </c>
      <c r="G25" s="52">
        <f t="shared" si="13"/>
        <v>1.4010903725242985</v>
      </c>
      <c r="H25" s="52">
        <f t="shared" si="8"/>
        <v>1.4010903725242985</v>
      </c>
      <c r="I25" s="52">
        <f t="shared" si="9"/>
        <v>1.4010903725242985</v>
      </c>
      <c r="J25" s="52">
        <f t="shared" si="10"/>
        <v>-73.3792829220383</v>
      </c>
      <c r="K25" s="17">
        <f t="shared" si="3"/>
        <v>0.5846792890864374</v>
      </c>
      <c r="L25" s="52">
        <f t="shared" si="0"/>
        <v>0.8191885229533585</v>
      </c>
      <c r="M25" s="52">
        <f t="shared" si="4"/>
        <v>-102.39338658577289</v>
      </c>
      <c r="N25" s="17">
        <f t="shared" si="1"/>
        <v>1.8882987363412187</v>
      </c>
      <c r="O25" s="52">
        <f t="shared" si="2"/>
        <v>2.64567717993748</v>
      </c>
      <c r="P25" s="52">
        <f t="shared" si="5"/>
        <v>-59.84028653863721</v>
      </c>
    </row>
    <row r="26" spans="1:16" ht="13.5">
      <c r="A26" s="60">
        <v>26</v>
      </c>
      <c r="B26" s="41">
        <v>12</v>
      </c>
      <c r="C26" s="41"/>
      <c r="D26" s="42">
        <f t="shared" si="12"/>
        <v>2.802180745048597</v>
      </c>
      <c r="E26" s="41"/>
      <c r="F26" s="42">
        <f t="shared" si="7"/>
        <v>2.802180745048597</v>
      </c>
      <c r="G26" s="53">
        <f t="shared" si="13"/>
        <v>1.4010903725242985</v>
      </c>
      <c r="H26" s="53">
        <f t="shared" si="8"/>
        <v>1.4010903725242985</v>
      </c>
      <c r="I26" s="53">
        <f t="shared" si="9"/>
        <v>1.4010903725242985</v>
      </c>
      <c r="J26" s="53">
        <f t="shared" si="10"/>
        <v>-71.978192549514</v>
      </c>
      <c r="K26" s="17">
        <f t="shared" si="3"/>
        <v>0.5568374181775595</v>
      </c>
      <c r="L26" s="52">
        <f t="shared" si="0"/>
        <v>0.7801795456698654</v>
      </c>
      <c r="M26" s="52">
        <f t="shared" si="4"/>
        <v>-101.61320704010302</v>
      </c>
      <c r="N26" s="17">
        <f t="shared" si="1"/>
        <v>2.000635814543462</v>
      </c>
      <c r="O26" s="52">
        <f t="shared" si="2"/>
        <v>2.8030715786841522</v>
      </c>
      <c r="P26" s="52">
        <f t="shared" si="5"/>
        <v>-57.037214959953054</v>
      </c>
    </row>
    <row r="27" spans="1:16" ht="13.5">
      <c r="A27" s="60">
        <v>27</v>
      </c>
      <c r="B27" s="41">
        <v>13</v>
      </c>
      <c r="C27" s="41"/>
      <c r="D27" s="42">
        <f t="shared" si="12"/>
        <v>2.802180745048597</v>
      </c>
      <c r="E27" s="41"/>
      <c r="F27" s="42">
        <f t="shared" si="7"/>
        <v>2.802180745048597</v>
      </c>
      <c r="G27" s="53">
        <f t="shared" si="13"/>
        <v>1.4010903725242985</v>
      </c>
      <c r="H27" s="53">
        <f t="shared" si="8"/>
        <v>1.4010903725242985</v>
      </c>
      <c r="I27" s="53">
        <f t="shared" si="9"/>
        <v>1.4010903725242985</v>
      </c>
      <c r="J27" s="53">
        <f t="shared" si="10"/>
        <v>-70.57710217698971</v>
      </c>
      <c r="K27" s="17">
        <f t="shared" si="3"/>
        <v>0.5303213506452946</v>
      </c>
      <c r="L27" s="52">
        <f t="shared" si="0"/>
        <v>0.743028138733205</v>
      </c>
      <c r="M27" s="52">
        <f t="shared" si="4"/>
        <v>-100.87017890136981</v>
      </c>
      <c r="N27" s="17">
        <f t="shared" si="1"/>
        <v>2.1196559555980747</v>
      </c>
      <c r="O27" s="52">
        <f t="shared" si="2"/>
        <v>2.9698295524522544</v>
      </c>
      <c r="P27" s="52">
        <f t="shared" si="5"/>
        <v>-54.0673854075008</v>
      </c>
    </row>
    <row r="28" spans="1:16" ht="13.5">
      <c r="A28" s="58">
        <v>28</v>
      </c>
      <c r="B28" s="33">
        <v>14</v>
      </c>
      <c r="C28" s="11"/>
      <c r="D28" s="16">
        <f t="shared" si="12"/>
        <v>2.802180745048597</v>
      </c>
      <c r="E28" s="11"/>
      <c r="F28" s="16">
        <f t="shared" si="7"/>
        <v>2.802180745048597</v>
      </c>
      <c r="G28" s="52">
        <f t="shared" si="13"/>
        <v>1.4010903725242985</v>
      </c>
      <c r="H28" s="52">
        <f t="shared" si="8"/>
        <v>1.4010903725242985</v>
      </c>
      <c r="I28" s="52">
        <f t="shared" si="9"/>
        <v>1.4010903725242985</v>
      </c>
      <c r="J28" s="54">
        <f t="shared" si="10"/>
        <v>-69.17601180446542</v>
      </c>
      <c r="K28" s="17">
        <f t="shared" si="3"/>
        <v>0.5050679529955189</v>
      </c>
      <c r="L28" s="52">
        <f t="shared" si="0"/>
        <v>0.7076458464125764</v>
      </c>
      <c r="M28" s="52">
        <f t="shared" si="4"/>
        <v>-100.16253305495724</v>
      </c>
      <c r="N28" s="17">
        <f t="shared" si="1"/>
        <v>2.245756742652166</v>
      </c>
      <c r="O28" s="52">
        <f t="shared" si="2"/>
        <v>3.1465081511614783</v>
      </c>
      <c r="P28" s="52">
        <f t="shared" si="5"/>
        <v>-50.920877256339324</v>
      </c>
    </row>
    <row r="29" spans="1:16" ht="13.5">
      <c r="A29" s="58">
        <v>29</v>
      </c>
      <c r="B29" s="33">
        <v>15</v>
      </c>
      <c r="C29" s="20">
        <f>(-0.1*F4)+(-C14)</f>
        <v>-20</v>
      </c>
      <c r="D29" s="16">
        <f t="shared" si="12"/>
        <v>2.802180745048597</v>
      </c>
      <c r="E29" s="11"/>
      <c r="F29" s="16">
        <f t="shared" si="7"/>
        <v>2.802180745048597</v>
      </c>
      <c r="G29" s="52">
        <f t="shared" si="13"/>
        <v>1.4010903725242985</v>
      </c>
      <c r="H29" s="52">
        <f t="shared" si="8"/>
        <v>1.4010903725242985</v>
      </c>
      <c r="I29" s="52">
        <f>H29+E29-C29</f>
        <v>21.401090372524298</v>
      </c>
      <c r="J29" s="54">
        <f t="shared" si="10"/>
        <v>-47.774921431941124</v>
      </c>
      <c r="K29" s="17">
        <f t="shared" si="3"/>
        <v>0.4810170980909702</v>
      </c>
      <c r="L29" s="53">
        <f t="shared" si="0"/>
        <v>10.294290386974238</v>
      </c>
      <c r="M29" s="55">
        <f t="shared" si="4"/>
        <v>-89.868242667983</v>
      </c>
      <c r="N29" s="17">
        <f t="shared" si="1"/>
        <v>2.37935941153461</v>
      </c>
      <c r="O29" s="53">
        <f t="shared" si="2"/>
        <v>50.92088579496842</v>
      </c>
      <c r="P29" s="55">
        <f t="shared" si="5"/>
        <v>8.538629096221939E-06</v>
      </c>
    </row>
    <row r="30" spans="1:13" ht="13.5">
      <c r="A30" s="43">
        <v>30</v>
      </c>
      <c r="G30" s="28" t="s">
        <v>34</v>
      </c>
      <c r="H30" s="7">
        <v>15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111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1.4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$I$4*$O$3*L3*D32</f>
        <v>27.46137130147624</v>
      </c>
      <c r="E35" s="17">
        <f>$E$7</f>
        <v>0</v>
      </c>
      <c r="F35" s="81"/>
      <c r="G35" s="39">
        <f>$G$7</f>
        <v>1</v>
      </c>
      <c r="H35" s="39">
        <f>$H$7</f>
        <v>1</v>
      </c>
      <c r="I35" s="39">
        <f>$I$7</f>
        <v>1</v>
      </c>
      <c r="J35" s="21">
        <v>0.5</v>
      </c>
      <c r="K35" s="18">
        <v>0.05</v>
      </c>
      <c r="L35" s="24"/>
      <c r="M35" s="24">
        <f>M57</f>
        <v>62.568216069018696</v>
      </c>
      <c r="N35" s="24">
        <v>0.10493183070933507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1.4905341797446479</v>
      </c>
      <c r="O38" s="16">
        <f aca="true" t="shared" si="16" ref="O38:O57">I38*N38</f>
        <v>-20.84146314542029</v>
      </c>
      <c r="P38" s="16">
        <f>O38</f>
        <v>-20.84146314542029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1.3489829311802584</v>
      </c>
      <c r="O39" s="16">
        <f t="shared" si="16"/>
        <v>-44.011837944272266</v>
      </c>
      <c r="P39" s="16">
        <f aca="true" t="shared" si="19" ref="P39:P57">O39+P38</f>
        <v>-64.85330108969255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1.2208743505146824</v>
      </c>
      <c r="O40" s="16">
        <f t="shared" si="16"/>
        <v>-39.832174909847524</v>
      </c>
      <c r="P40" s="16">
        <f t="shared" si="19"/>
        <v>-104.68547599954007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1.104931830709335</v>
      </c>
      <c r="O41" s="16">
        <f t="shared" si="16"/>
        <v>-15.449760455594182</v>
      </c>
      <c r="P41" s="16">
        <f t="shared" si="19"/>
        <v>-120.13523645513426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-129.45693397299584</v>
      </c>
    </row>
    <row r="43" spans="1:16" ht="13.5">
      <c r="A43" s="43">
        <v>43</v>
      </c>
      <c r="B43" s="11">
        <v>1</v>
      </c>
      <c r="C43" s="11"/>
      <c r="D43" s="16">
        <f>$D$35*G35*(1+$E$7)^(B43-1)</f>
        <v>27.46137130147624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16.97446159388197</v>
      </c>
      <c r="G43" s="16">
        <f aca="true" t="shared" si="22" ref="G43:G50">F43*(1-$J$7)</f>
        <v>8.487230796940985</v>
      </c>
      <c r="H43" s="16">
        <f aca="true" t="shared" si="23" ref="H43:H57">F43-G43</f>
        <v>8.487230796940985</v>
      </c>
      <c r="I43" s="16">
        <f aca="true" t="shared" si="24" ref="I43:I56">H43+E43</f>
        <v>18.974140504535256</v>
      </c>
      <c r="J43" s="16">
        <f aca="true" t="shared" si="25" ref="J43:J57">I43+J42</f>
        <v>-74.2428346740805</v>
      </c>
      <c r="K43" s="18">
        <f t="shared" si="17"/>
        <v>0.9523809523809523</v>
      </c>
      <c r="L43" s="16">
        <f t="shared" si="14"/>
        <v>18.070610004319292</v>
      </c>
      <c r="M43" s="16">
        <f t="shared" si="18"/>
        <v>-96.66733910347877</v>
      </c>
      <c r="N43" s="18">
        <f t="shared" si="15"/>
        <v>0.9050332085718159</v>
      </c>
      <c r="O43" s="16">
        <f t="shared" si="16"/>
        <v>17.172227260711995</v>
      </c>
      <c r="P43" s="16">
        <f t="shared" si="19"/>
        <v>-112.28470671228385</v>
      </c>
    </row>
    <row r="44" spans="1:16" ht="13.5">
      <c r="A44" s="43">
        <v>44</v>
      </c>
      <c r="B44" s="41">
        <v>2</v>
      </c>
      <c r="C44" s="41"/>
      <c r="D44" s="42">
        <f>$D$35*H35*(1+E35)^(B44-1)</f>
        <v>27.46137130147624</v>
      </c>
      <c r="E44" s="66">
        <f t="shared" si="20"/>
        <v>10.486909707594272</v>
      </c>
      <c r="F44" s="42">
        <f t="shared" si="21"/>
        <v>16.97446159388197</v>
      </c>
      <c r="G44" s="42">
        <f t="shared" si="22"/>
        <v>8.487230796940985</v>
      </c>
      <c r="H44" s="42">
        <f t="shared" si="23"/>
        <v>8.487230796940985</v>
      </c>
      <c r="I44" s="42">
        <f t="shared" si="24"/>
        <v>18.974140504535256</v>
      </c>
      <c r="J44" s="42">
        <f t="shared" si="25"/>
        <v>-55.26869416954524</v>
      </c>
      <c r="K44" s="18">
        <f t="shared" si="17"/>
        <v>0.9070294784580498</v>
      </c>
      <c r="L44" s="16">
        <f t="shared" si="14"/>
        <v>17.21010476601837</v>
      </c>
      <c r="M44" s="16">
        <f t="shared" si="18"/>
        <v>-79.45723433746039</v>
      </c>
      <c r="N44" s="18">
        <f t="shared" si="15"/>
        <v>0.8190851086177962</v>
      </c>
      <c r="O44" s="16">
        <f t="shared" si="16"/>
        <v>15.541435936086586</v>
      </c>
      <c r="P44" s="16">
        <f t="shared" si="19"/>
        <v>-96.74327077619726</v>
      </c>
    </row>
    <row r="45" spans="1:16" ht="13.5">
      <c r="A45" s="60">
        <v>45</v>
      </c>
      <c r="B45" s="41">
        <v>3</v>
      </c>
      <c r="C45" s="41"/>
      <c r="D45" s="42">
        <f>$D$35*I35*(1+E35)^(B45-1)</f>
        <v>27.46137130147624</v>
      </c>
      <c r="E45" s="66">
        <f t="shared" si="20"/>
        <v>10.486909707594272</v>
      </c>
      <c r="F45" s="42">
        <f t="shared" si="21"/>
        <v>16.97446159388197</v>
      </c>
      <c r="G45" s="42">
        <f t="shared" si="22"/>
        <v>8.487230796940985</v>
      </c>
      <c r="H45" s="42">
        <f t="shared" si="23"/>
        <v>8.487230796940985</v>
      </c>
      <c r="I45" s="42">
        <f t="shared" si="24"/>
        <v>18.974140504535256</v>
      </c>
      <c r="J45" s="42">
        <f t="shared" si="25"/>
        <v>-36.294553665009985</v>
      </c>
      <c r="K45" s="18">
        <f t="shared" si="17"/>
        <v>0.863837598531476</v>
      </c>
      <c r="L45" s="16">
        <f t="shared" si="14"/>
        <v>16.390575967636543</v>
      </c>
      <c r="M45" s="16">
        <f t="shared" si="18"/>
        <v>-63.06665836982385</v>
      </c>
      <c r="N45" s="18">
        <f t="shared" si="15"/>
        <v>0.7412992239457584</v>
      </c>
      <c r="O45" s="16">
        <f t="shared" si="16"/>
        <v>14.065515631049767</v>
      </c>
      <c r="P45" s="16">
        <f t="shared" si="19"/>
        <v>-82.6777551451475</v>
      </c>
    </row>
    <row r="46" spans="1:16" ht="13.5">
      <c r="A46" s="58">
        <v>46</v>
      </c>
      <c r="B46" s="33">
        <v>4</v>
      </c>
      <c r="C46" s="41"/>
      <c r="D46" s="42">
        <f aca="true" t="shared" si="26" ref="D46:D57">$D$35*(1+$E$7)^(B46-1)</f>
        <v>27.46137130147624</v>
      </c>
      <c r="E46" s="66">
        <f t="shared" si="20"/>
        <v>10.486909707594272</v>
      </c>
      <c r="F46" s="42">
        <f t="shared" si="21"/>
        <v>16.97446159388197</v>
      </c>
      <c r="G46" s="42">
        <f t="shared" si="22"/>
        <v>8.487230796940985</v>
      </c>
      <c r="H46" s="42">
        <f t="shared" si="23"/>
        <v>8.487230796940985</v>
      </c>
      <c r="I46" s="42">
        <f t="shared" si="24"/>
        <v>18.974140504535256</v>
      </c>
      <c r="J46" s="62">
        <f t="shared" si="25"/>
        <v>-17.32041316047473</v>
      </c>
      <c r="K46" s="18">
        <f t="shared" si="17"/>
        <v>0.822702474791882</v>
      </c>
      <c r="L46" s="16">
        <f t="shared" si="14"/>
        <v>15.610072350130043</v>
      </c>
      <c r="M46" s="16">
        <f t="shared" si="18"/>
        <v>-47.4565860196938</v>
      </c>
      <c r="N46" s="18">
        <f t="shared" si="15"/>
        <v>0.6709004151594269</v>
      </c>
      <c r="O46" s="16">
        <f t="shared" si="16"/>
        <v>12.729758741786002</v>
      </c>
      <c r="P46" s="16">
        <f t="shared" si="19"/>
        <v>-69.9479964033615</v>
      </c>
    </row>
    <row r="47" spans="1:16" ht="13.5">
      <c r="A47" s="58">
        <v>47</v>
      </c>
      <c r="B47" s="33">
        <v>5</v>
      </c>
      <c r="C47" s="41"/>
      <c r="D47" s="42">
        <f t="shared" si="26"/>
        <v>27.46137130147624</v>
      </c>
      <c r="E47" s="66">
        <f t="shared" si="20"/>
        <v>10.486909707594272</v>
      </c>
      <c r="F47" s="42">
        <f t="shared" si="21"/>
        <v>16.97446159388197</v>
      </c>
      <c r="G47" s="42">
        <f t="shared" si="22"/>
        <v>8.487230796940985</v>
      </c>
      <c r="H47" s="42">
        <f t="shared" si="23"/>
        <v>8.487230796940985</v>
      </c>
      <c r="I47" s="42">
        <f t="shared" si="24"/>
        <v>18.974140504535256</v>
      </c>
      <c r="J47" s="62">
        <f t="shared" si="25"/>
        <v>1.6537273440605276</v>
      </c>
      <c r="K47" s="18">
        <f t="shared" si="17"/>
        <v>0.783526166468459</v>
      </c>
      <c r="L47" s="16">
        <f t="shared" si="14"/>
        <v>14.866735571552422</v>
      </c>
      <c r="M47" s="16">
        <f t="shared" si="18"/>
        <v>-32.58985044814138</v>
      </c>
      <c r="N47" s="18">
        <f t="shared" si="15"/>
        <v>0.6071871553638996</v>
      </c>
      <c r="O47" s="16">
        <f t="shared" si="16"/>
        <v>11.520854398423708</v>
      </c>
      <c r="P47" s="16">
        <f t="shared" si="19"/>
        <v>-58.42714200493779</v>
      </c>
    </row>
    <row r="48" spans="1:16" ht="13.5">
      <c r="A48" s="60">
        <v>48</v>
      </c>
      <c r="B48" s="41">
        <v>6</v>
      </c>
      <c r="C48" s="41"/>
      <c r="D48" s="42">
        <f t="shared" si="26"/>
        <v>27.46137130147624</v>
      </c>
      <c r="E48" s="66">
        <f t="shared" si="20"/>
        <v>10.486909707594272</v>
      </c>
      <c r="F48" s="42">
        <f t="shared" si="21"/>
        <v>16.97446159388197</v>
      </c>
      <c r="G48" s="42">
        <f t="shared" si="22"/>
        <v>8.487230796940985</v>
      </c>
      <c r="H48" s="42">
        <f t="shared" si="23"/>
        <v>8.487230796940985</v>
      </c>
      <c r="I48" s="42">
        <f t="shared" si="24"/>
        <v>18.974140504535256</v>
      </c>
      <c r="J48" s="42">
        <f t="shared" si="25"/>
        <v>20.627867848595784</v>
      </c>
      <c r="K48" s="18">
        <f t="shared" si="17"/>
        <v>0.7462153966366276</v>
      </c>
      <c r="L48" s="16">
        <f t="shared" si="14"/>
        <v>14.158795782430879</v>
      </c>
      <c r="M48" s="16">
        <f t="shared" si="18"/>
        <v>-18.431054665710498</v>
      </c>
      <c r="N48" s="18">
        <f t="shared" si="15"/>
        <v>0.5495245394225837</v>
      </c>
      <c r="O48" s="16">
        <f t="shared" si="16"/>
        <v>10.426755821694128</v>
      </c>
      <c r="P48" s="16">
        <f t="shared" si="19"/>
        <v>-48.00038618324366</v>
      </c>
    </row>
    <row r="49" spans="1:16" ht="13.5">
      <c r="A49" s="60">
        <v>49</v>
      </c>
      <c r="B49" s="41">
        <v>7</v>
      </c>
      <c r="C49" s="41"/>
      <c r="D49" s="42">
        <f t="shared" si="26"/>
        <v>27.46137130147624</v>
      </c>
      <c r="E49" s="66">
        <f t="shared" si="20"/>
        <v>10.486909707594272</v>
      </c>
      <c r="F49" s="42">
        <f t="shared" si="21"/>
        <v>16.97446159388197</v>
      </c>
      <c r="G49" s="42">
        <f t="shared" si="22"/>
        <v>8.487230796940985</v>
      </c>
      <c r="H49" s="42">
        <f t="shared" si="23"/>
        <v>8.487230796940985</v>
      </c>
      <c r="I49" s="42">
        <f t="shared" si="24"/>
        <v>18.974140504535256</v>
      </c>
      <c r="J49" s="42">
        <f t="shared" si="25"/>
        <v>39.60200835313104</v>
      </c>
      <c r="K49" s="18">
        <f t="shared" si="17"/>
        <v>0.7106813301301215</v>
      </c>
      <c r="L49" s="16">
        <f t="shared" si="14"/>
        <v>13.48456741183893</v>
      </c>
      <c r="M49" s="16">
        <f t="shared" si="18"/>
        <v>-4.9464872538715685</v>
      </c>
      <c r="N49" s="18">
        <f t="shared" si="15"/>
        <v>0.49733795710257034</v>
      </c>
      <c r="O49" s="16">
        <f t="shared" si="16"/>
        <v>9.436560276302698</v>
      </c>
      <c r="P49" s="16">
        <f t="shared" si="19"/>
        <v>-38.56382590694096</v>
      </c>
    </row>
    <row r="50" spans="1:16" ht="13.5">
      <c r="A50" s="43">
        <v>50</v>
      </c>
      <c r="B50" s="41">
        <v>8</v>
      </c>
      <c r="C50" s="41"/>
      <c r="D50" s="42">
        <f t="shared" si="26"/>
        <v>27.46137130147624</v>
      </c>
      <c r="E50" s="66">
        <f t="shared" si="20"/>
        <v>10.486909707594272</v>
      </c>
      <c r="F50" s="42">
        <f t="shared" si="21"/>
        <v>16.97446159388197</v>
      </c>
      <c r="G50" s="42">
        <f t="shared" si="22"/>
        <v>8.487230796940985</v>
      </c>
      <c r="H50" s="42">
        <f t="shared" si="23"/>
        <v>8.487230796940985</v>
      </c>
      <c r="I50" s="42">
        <f t="shared" si="24"/>
        <v>18.974140504535256</v>
      </c>
      <c r="J50" s="42">
        <f t="shared" si="25"/>
        <v>58.5761488576663</v>
      </c>
      <c r="K50" s="18">
        <f t="shared" si="17"/>
        <v>0.6768393620286872</v>
      </c>
      <c r="L50" s="16">
        <f t="shared" si="14"/>
        <v>12.842445154132317</v>
      </c>
      <c r="M50" s="16">
        <f t="shared" si="18"/>
        <v>7.895957900260749</v>
      </c>
      <c r="N50" s="18">
        <f t="shared" si="15"/>
        <v>0.45010736706109145</v>
      </c>
      <c r="O50" s="16">
        <f t="shared" si="16"/>
        <v>8.540400424743574</v>
      </c>
      <c r="P50" s="16">
        <f t="shared" si="19"/>
        <v>-30.02342548219739</v>
      </c>
    </row>
    <row r="51" spans="1:16" ht="13.5">
      <c r="A51" s="43">
        <v>51</v>
      </c>
      <c r="B51" s="11">
        <v>9</v>
      </c>
      <c r="C51" s="11"/>
      <c r="D51" s="42">
        <f t="shared" si="26"/>
        <v>27.46137130147624</v>
      </c>
      <c r="E51" s="11"/>
      <c r="F51" s="16">
        <f t="shared" si="21"/>
        <v>27.46137130147624</v>
      </c>
      <c r="G51" s="16">
        <f aca="true" t="shared" si="27" ref="G51:G57">F51*$J$7</f>
        <v>13.73068565073812</v>
      </c>
      <c r="H51" s="16">
        <f t="shared" si="23"/>
        <v>13.73068565073812</v>
      </c>
      <c r="I51" s="16">
        <f t="shared" si="24"/>
        <v>13.73068565073812</v>
      </c>
      <c r="J51" s="16">
        <f t="shared" si="25"/>
        <v>72.30683450840442</v>
      </c>
      <c r="K51" s="18">
        <f t="shared" si="17"/>
        <v>0.6446089162177973</v>
      </c>
      <c r="L51" s="16">
        <f t="shared" si="14"/>
        <v>8.85092239624956</v>
      </c>
      <c r="M51" s="16">
        <f t="shared" si="18"/>
        <v>16.74688029651031</v>
      </c>
      <c r="N51" s="18">
        <f t="shared" si="15"/>
        <v>0.40736211461311167</v>
      </c>
      <c r="O51" s="16">
        <f t="shared" si="16"/>
        <v>5.59336114177259</v>
      </c>
      <c r="P51" s="16">
        <f t="shared" si="19"/>
        <v>-24.4300643404248</v>
      </c>
    </row>
    <row r="52" spans="1:16" ht="13.5">
      <c r="A52" s="43">
        <v>52</v>
      </c>
      <c r="B52" s="11">
        <v>10</v>
      </c>
      <c r="C52" s="11"/>
      <c r="D52" s="42">
        <f t="shared" si="26"/>
        <v>27.46137130147624</v>
      </c>
      <c r="E52" s="11"/>
      <c r="F52" s="16">
        <f t="shared" si="21"/>
        <v>27.46137130147624</v>
      </c>
      <c r="G52" s="16">
        <f t="shared" si="27"/>
        <v>13.73068565073812</v>
      </c>
      <c r="H52" s="16">
        <f t="shared" si="23"/>
        <v>13.73068565073812</v>
      </c>
      <c r="I52" s="16">
        <f t="shared" si="24"/>
        <v>13.73068565073812</v>
      </c>
      <c r="J52" s="16">
        <f t="shared" si="25"/>
        <v>86.03752015914255</v>
      </c>
      <c r="K52" s="18">
        <f t="shared" si="17"/>
        <v>0.6139132535407593</v>
      </c>
      <c r="L52" s="16">
        <f t="shared" si="14"/>
        <v>8.429449901190058</v>
      </c>
      <c r="M52" s="16">
        <f t="shared" si="18"/>
        <v>25.176330197700366</v>
      </c>
      <c r="N52" s="18">
        <f t="shared" si="15"/>
        <v>0.36867624163890433</v>
      </c>
      <c r="O52" s="16">
        <f t="shared" si="16"/>
        <v>5.062177580839363</v>
      </c>
      <c r="P52" s="16">
        <f t="shared" si="19"/>
        <v>-19.367886759585435</v>
      </c>
    </row>
    <row r="53" spans="1:16" ht="13.5">
      <c r="A53" s="43">
        <v>53</v>
      </c>
      <c r="B53" s="11">
        <v>11</v>
      </c>
      <c r="C53" s="11"/>
      <c r="D53" s="42">
        <f t="shared" si="26"/>
        <v>27.46137130147624</v>
      </c>
      <c r="E53" s="11"/>
      <c r="F53" s="16">
        <f t="shared" si="21"/>
        <v>27.46137130147624</v>
      </c>
      <c r="G53" s="16">
        <f t="shared" si="27"/>
        <v>13.73068565073812</v>
      </c>
      <c r="H53" s="16">
        <f t="shared" si="23"/>
        <v>13.73068565073812</v>
      </c>
      <c r="I53" s="16">
        <f t="shared" si="24"/>
        <v>13.73068565073812</v>
      </c>
      <c r="J53" s="16">
        <f t="shared" si="25"/>
        <v>99.76820580988067</v>
      </c>
      <c r="K53" s="18">
        <f t="shared" si="17"/>
        <v>0.5846792890864374</v>
      </c>
      <c r="L53" s="16">
        <f t="shared" si="14"/>
        <v>8.028047524942911</v>
      </c>
      <c r="M53" s="16">
        <f t="shared" si="18"/>
        <v>33.20437772264328</v>
      </c>
      <c r="N53" s="18">
        <f t="shared" si="15"/>
        <v>0.3336642418946557</v>
      </c>
      <c r="O53" s="16">
        <f t="shared" si="16"/>
        <v>4.581438818347363</v>
      </c>
      <c r="P53" s="16">
        <f t="shared" si="19"/>
        <v>-14.786447941238073</v>
      </c>
    </row>
    <row r="54" spans="1:16" ht="13.5">
      <c r="A54" s="43">
        <v>54</v>
      </c>
      <c r="B54" s="11">
        <v>12</v>
      </c>
      <c r="C54" s="11"/>
      <c r="D54" s="42">
        <f t="shared" si="26"/>
        <v>27.46137130147624</v>
      </c>
      <c r="E54" s="11"/>
      <c r="F54" s="16">
        <f t="shared" si="21"/>
        <v>27.46137130147624</v>
      </c>
      <c r="G54" s="16">
        <f t="shared" si="27"/>
        <v>13.73068565073812</v>
      </c>
      <c r="H54" s="16">
        <f t="shared" si="23"/>
        <v>13.73068565073812</v>
      </c>
      <c r="I54" s="16">
        <f t="shared" si="24"/>
        <v>13.73068565073812</v>
      </c>
      <c r="J54" s="16">
        <f t="shared" si="25"/>
        <v>113.4988914606188</v>
      </c>
      <c r="K54" s="18">
        <f t="shared" si="17"/>
        <v>0.5568374181775595</v>
      </c>
      <c r="L54" s="16">
        <f t="shared" si="14"/>
        <v>7.645759547564678</v>
      </c>
      <c r="M54" s="16">
        <f t="shared" si="18"/>
        <v>40.85013727020796</v>
      </c>
      <c r="N54" s="18">
        <f t="shared" si="15"/>
        <v>0.3019772194276028</v>
      </c>
      <c r="O54" s="16">
        <f t="shared" si="16"/>
        <v>4.146354273644382</v>
      </c>
      <c r="P54" s="16">
        <f t="shared" si="19"/>
        <v>-10.64009366759369</v>
      </c>
    </row>
    <row r="55" spans="1:16" ht="13.5">
      <c r="A55" s="43">
        <v>55</v>
      </c>
      <c r="B55" s="11">
        <v>13</v>
      </c>
      <c r="C55" s="11"/>
      <c r="D55" s="42">
        <f t="shared" si="26"/>
        <v>27.46137130147624</v>
      </c>
      <c r="E55" s="11"/>
      <c r="F55" s="16">
        <f t="shared" si="21"/>
        <v>27.46137130147624</v>
      </c>
      <c r="G55" s="16">
        <f t="shared" si="27"/>
        <v>13.73068565073812</v>
      </c>
      <c r="H55" s="16">
        <f t="shared" si="23"/>
        <v>13.73068565073812</v>
      </c>
      <c r="I55" s="16">
        <f t="shared" si="24"/>
        <v>13.73068565073812</v>
      </c>
      <c r="J55" s="16">
        <f t="shared" si="25"/>
        <v>127.22957711135692</v>
      </c>
      <c r="K55" s="18">
        <f t="shared" si="17"/>
        <v>0.5303213506452946</v>
      </c>
      <c r="L55" s="16">
        <f t="shared" si="14"/>
        <v>7.281675759585406</v>
      </c>
      <c r="M55" s="16">
        <f t="shared" si="18"/>
        <v>48.13181302979336</v>
      </c>
      <c r="N55" s="18">
        <f t="shared" si="15"/>
        <v>0.2732994118141586</v>
      </c>
      <c r="O55" s="16">
        <f t="shared" si="16"/>
        <v>3.752588312151836</v>
      </c>
      <c r="P55" s="16">
        <f t="shared" si="19"/>
        <v>-6.887505355441855</v>
      </c>
    </row>
    <row r="56" spans="1:16" ht="13.5">
      <c r="A56" s="43">
        <v>56</v>
      </c>
      <c r="B56" s="11">
        <v>14</v>
      </c>
      <c r="C56" s="11"/>
      <c r="D56" s="42">
        <f t="shared" si="26"/>
        <v>27.46137130147624</v>
      </c>
      <c r="E56" s="11"/>
      <c r="F56" s="16">
        <f t="shared" si="21"/>
        <v>27.46137130147624</v>
      </c>
      <c r="G56" s="16">
        <f t="shared" si="27"/>
        <v>13.73068565073812</v>
      </c>
      <c r="H56" s="16">
        <f t="shared" si="23"/>
        <v>13.73068565073812</v>
      </c>
      <c r="I56" s="16">
        <f t="shared" si="24"/>
        <v>13.73068565073812</v>
      </c>
      <c r="J56" s="16">
        <f t="shared" si="25"/>
        <v>140.96026276209503</v>
      </c>
      <c r="K56" s="18">
        <f t="shared" si="17"/>
        <v>0.5050679529955189</v>
      </c>
      <c r="L56" s="16">
        <f t="shared" si="14"/>
        <v>6.934929294843246</v>
      </c>
      <c r="M56" s="16">
        <f t="shared" si="18"/>
        <v>55.06674232463661</v>
      </c>
      <c r="N56" s="18">
        <f t="shared" si="15"/>
        <v>0.2473450435749581</v>
      </c>
      <c r="O56" s="16">
        <f t="shared" si="16"/>
        <v>3.3962170405958725</v>
      </c>
      <c r="P56" s="16">
        <f t="shared" si="19"/>
        <v>-3.491288314845982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42">
        <f t="shared" si="26"/>
        <v>27.46137130147624</v>
      </c>
      <c r="E57" s="11"/>
      <c r="F57" s="16">
        <f t="shared" si="21"/>
        <v>27.46137130147624</v>
      </c>
      <c r="G57" s="16">
        <f t="shared" si="27"/>
        <v>13.73068565073812</v>
      </c>
      <c r="H57" s="16">
        <f t="shared" si="23"/>
        <v>13.73068565073812</v>
      </c>
      <c r="I57" s="16">
        <f>H57+E57-C57</f>
        <v>15.595025154310436</v>
      </c>
      <c r="J57" s="16">
        <f t="shared" si="25"/>
        <v>156.55528791640546</v>
      </c>
      <c r="K57" s="18">
        <f t="shared" si="17"/>
        <v>0.4810170980909702</v>
      </c>
      <c r="L57" s="42">
        <f t="shared" si="14"/>
        <v>7.501473744382091</v>
      </c>
      <c r="M57" s="56">
        <f t="shared" si="18"/>
        <v>62.568216069018696</v>
      </c>
      <c r="N57" s="18">
        <f t="shared" si="15"/>
        <v>0.22385547841097994</v>
      </c>
      <c r="O57" s="16">
        <f t="shared" si="16"/>
        <v>3.491031816749429</v>
      </c>
      <c r="P57" s="56">
        <f t="shared" si="19"/>
        <v>-0.00025649809655314826</v>
      </c>
    </row>
    <row r="58" spans="1:13" ht="13.5">
      <c r="A58" s="43">
        <v>58</v>
      </c>
      <c r="G58" s="28" t="s">
        <v>34</v>
      </c>
      <c r="H58" s="7">
        <f>H30</f>
        <v>15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47+(-J47)/(J48-J47),0),0)+IF(J49&gt;0,IF(J48&lt;0,B48+(-J48)/(J49-J48),0),0)+IF(J50&gt;0,IF(J49&lt;0,B49+(-J49)/(J50-J49),0),0)+IF(J51&gt;0,IF(J50&lt;0,B50+(-J50)/(J51-J50),0),0)</f>
        <v>4.912843095914397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2.802180745048597</v>
      </c>
      <c r="E62" s="17">
        <f>$E$7</f>
        <v>0</v>
      </c>
      <c r="F62" s="81"/>
      <c r="G62" s="39">
        <f>$G$7</f>
        <v>1</v>
      </c>
      <c r="H62" s="39">
        <f>$H$7</f>
        <v>1</v>
      </c>
      <c r="I62" s="39">
        <f>$I$7</f>
        <v>1</v>
      </c>
      <c r="J62" s="21">
        <v>0.5</v>
      </c>
      <c r="K62" s="18">
        <v>0.05</v>
      </c>
      <c r="L62" s="24"/>
      <c r="M62" s="42">
        <f>M84</f>
        <v>-13.473826248146494</v>
      </c>
      <c r="N62" s="24">
        <v>0.006040804121878682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1.0243830474532947</v>
      </c>
      <c r="O65" s="16">
        <f aca="true" t="shared" si="30" ref="O65:O84">I65*N65</f>
        <v>-5.255011113985522</v>
      </c>
      <c r="P65" s="16">
        <f>O65</f>
        <v>-5.255011113985522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1.0182321067458353</v>
      </c>
      <c r="O66" s="16">
        <f t="shared" si="30"/>
        <v>-12.188066874685223</v>
      </c>
      <c r="P66" s="16">
        <f aca="true" t="shared" si="33" ref="P66:P84">O66+P65</f>
        <v>-17.443077988670744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1.0121180995581962</v>
      </c>
      <c r="O67" s="16">
        <f t="shared" si="30"/>
        <v>-12.114883238084523</v>
      </c>
      <c r="P67" s="16">
        <f t="shared" si="33"/>
        <v>-29.557961226755268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1.0060408041218787</v>
      </c>
      <c r="O68" s="16">
        <f t="shared" si="30"/>
        <v>-5.160916729271086</v>
      </c>
      <c r="P68" s="16">
        <f t="shared" si="33"/>
        <v>-34.718877956026354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-38.138829849379746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2.802180745048597</v>
      </c>
      <c r="E70" s="11">
        <f aca="true" t="shared" si="34" ref="E70:E77">SUM($C$65:$C$68)*0.9/8</f>
        <v>3.847445880022569</v>
      </c>
      <c r="F70" s="17">
        <f aca="true" t="shared" si="35" ref="F70:F84">D70-E70</f>
        <v>-1.045265134973972</v>
      </c>
      <c r="G70" s="16">
        <f aca="true" t="shared" si="36" ref="G70:G77">F70*(1-$J$7)</f>
        <v>-0.522632567486986</v>
      </c>
      <c r="H70" s="16">
        <f aca="true" t="shared" si="37" ref="H70:H84">F70-G70</f>
        <v>-0.522632567486986</v>
      </c>
      <c r="I70" s="16">
        <f aca="true" t="shared" si="38" ref="I70:I83">H70+E70</f>
        <v>3.324813312535583</v>
      </c>
      <c r="J70" s="16">
        <f aca="true" t="shared" si="39" ref="J70:J84">I70+J69</f>
        <v>-30.874705620998363</v>
      </c>
      <c r="K70" s="18">
        <f t="shared" si="31"/>
        <v>0.9523809523809523</v>
      </c>
      <c r="L70" s="16">
        <f t="shared" si="28"/>
        <v>3.1664888690815074</v>
      </c>
      <c r="M70" s="16">
        <f t="shared" si="32"/>
        <v>-38.92866231328775</v>
      </c>
      <c r="N70" s="18">
        <f t="shared" si="29"/>
        <v>0.9939954680792978</v>
      </c>
      <c r="O70" s="16">
        <f t="shared" si="30"/>
        <v>3.3048493648700874</v>
      </c>
      <c r="P70" s="16">
        <f t="shared" si="33"/>
        <v>-34.83398048450966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2.802180745048597</v>
      </c>
      <c r="E71" s="11">
        <f t="shared" si="34"/>
        <v>3.847445880022569</v>
      </c>
      <c r="F71" s="17">
        <f t="shared" si="35"/>
        <v>-1.045265134973972</v>
      </c>
      <c r="G71" s="16">
        <f t="shared" si="36"/>
        <v>-0.522632567486986</v>
      </c>
      <c r="H71" s="16">
        <f t="shared" si="37"/>
        <v>-0.522632567486986</v>
      </c>
      <c r="I71" s="16">
        <f t="shared" si="38"/>
        <v>3.324813312535583</v>
      </c>
      <c r="J71" s="16">
        <f t="shared" si="39"/>
        <v>-27.54989230846278</v>
      </c>
      <c r="K71" s="18">
        <f t="shared" si="31"/>
        <v>0.9070294784580498</v>
      </c>
      <c r="L71" s="16">
        <f t="shared" si="28"/>
        <v>3.0157036848395307</v>
      </c>
      <c r="M71" s="16">
        <f t="shared" si="32"/>
        <v>-35.91295862844822</v>
      </c>
      <c r="N71" s="18">
        <f t="shared" si="29"/>
        <v>0.9880269905621825</v>
      </c>
      <c r="O71" s="16">
        <f t="shared" si="30"/>
        <v>3.285005291365613</v>
      </c>
      <c r="P71" s="16">
        <f t="shared" si="33"/>
        <v>-31.548975193144045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2.802180745048597</v>
      </c>
      <c r="E72" s="11">
        <f t="shared" si="34"/>
        <v>3.847445880022569</v>
      </c>
      <c r="F72" s="17">
        <f t="shared" si="35"/>
        <v>-1.045265134973972</v>
      </c>
      <c r="G72" s="16">
        <f t="shared" si="36"/>
        <v>-0.522632567486986</v>
      </c>
      <c r="H72" s="16">
        <f t="shared" si="37"/>
        <v>-0.522632567486986</v>
      </c>
      <c r="I72" s="16">
        <f t="shared" si="38"/>
        <v>3.324813312535583</v>
      </c>
      <c r="J72" s="16">
        <f t="shared" si="39"/>
        <v>-24.2250789959272</v>
      </c>
      <c r="K72" s="18">
        <f t="shared" si="31"/>
        <v>0.863837598531476</v>
      </c>
      <c r="L72" s="16">
        <f t="shared" si="28"/>
        <v>2.87209874746622</v>
      </c>
      <c r="M72" s="16">
        <f t="shared" si="32"/>
        <v>-33.040859880982005</v>
      </c>
      <c r="N72" s="18">
        <f t="shared" si="29"/>
        <v>0.9820943509588367</v>
      </c>
      <c r="O72" s="16">
        <f t="shared" si="30"/>
        <v>3.265280372233933</v>
      </c>
      <c r="P72" s="16">
        <f t="shared" si="33"/>
        <v>-28.283694820910114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2.802180745048597</v>
      </c>
      <c r="E73" s="41">
        <f t="shared" si="34"/>
        <v>3.847445880022569</v>
      </c>
      <c r="F73" s="39">
        <f t="shared" si="35"/>
        <v>-1.045265134973972</v>
      </c>
      <c r="G73" s="42">
        <f t="shared" si="36"/>
        <v>-0.522632567486986</v>
      </c>
      <c r="H73" s="42">
        <f t="shared" si="37"/>
        <v>-0.522632567486986</v>
      </c>
      <c r="I73" s="42">
        <f t="shared" si="38"/>
        <v>3.324813312535583</v>
      </c>
      <c r="J73" s="42">
        <f t="shared" si="39"/>
        <v>-20.900265683391616</v>
      </c>
      <c r="K73" s="18">
        <f t="shared" si="31"/>
        <v>0.822702474791882</v>
      </c>
      <c r="L73" s="16">
        <f t="shared" si="28"/>
        <v>2.735332140444019</v>
      </c>
      <c r="M73" s="16">
        <f t="shared" si="32"/>
        <v>-30.305527740537986</v>
      </c>
      <c r="N73" s="18">
        <f t="shared" si="29"/>
        <v>0.9761973340793632</v>
      </c>
      <c r="O73" s="16">
        <f t="shared" si="30"/>
        <v>3.2456738920088126</v>
      </c>
      <c r="P73" s="16">
        <f t="shared" si="33"/>
        <v>-25.0380209289013</v>
      </c>
    </row>
    <row r="74" spans="1:16" ht="13.5">
      <c r="A74" s="60">
        <v>74</v>
      </c>
      <c r="B74" s="41">
        <v>5</v>
      </c>
      <c r="C74" s="41"/>
      <c r="D74" s="42">
        <f t="shared" si="40"/>
        <v>2.802180745048597</v>
      </c>
      <c r="E74" s="41">
        <f t="shared" si="34"/>
        <v>3.847445880022569</v>
      </c>
      <c r="F74" s="39">
        <f t="shared" si="35"/>
        <v>-1.045265134973972</v>
      </c>
      <c r="G74" s="42">
        <f t="shared" si="36"/>
        <v>-0.522632567486986</v>
      </c>
      <c r="H74" s="42">
        <f t="shared" si="37"/>
        <v>-0.522632567486986</v>
      </c>
      <c r="I74" s="42">
        <f t="shared" si="38"/>
        <v>3.324813312535583</v>
      </c>
      <c r="J74" s="42">
        <f t="shared" si="39"/>
        <v>-17.575452370856034</v>
      </c>
      <c r="K74" s="18">
        <f t="shared" si="31"/>
        <v>0.783526166468459</v>
      </c>
      <c r="L74" s="16">
        <f t="shared" si="28"/>
        <v>2.6050782289943037</v>
      </c>
      <c r="M74" s="16">
        <f t="shared" si="32"/>
        <v>-27.70044951154368</v>
      </c>
      <c r="N74" s="18">
        <f t="shared" si="29"/>
        <v>0.9703357260259793</v>
      </c>
      <c r="O74" s="16">
        <f t="shared" si="30"/>
        <v>3.226185139520056</v>
      </c>
      <c r="P74" s="16">
        <f t="shared" si="33"/>
        <v>-21.811835789381245</v>
      </c>
    </row>
    <row r="75" spans="1:16" ht="13.5">
      <c r="A75" s="43">
        <v>75</v>
      </c>
      <c r="B75" s="41">
        <v>6</v>
      </c>
      <c r="C75" s="11"/>
      <c r="D75" s="16">
        <f t="shared" si="40"/>
        <v>2.802180745048597</v>
      </c>
      <c r="E75" s="11">
        <f t="shared" si="34"/>
        <v>3.847445880022569</v>
      </c>
      <c r="F75" s="17">
        <f t="shared" si="35"/>
        <v>-1.045265134973972</v>
      </c>
      <c r="G75" s="16">
        <f t="shared" si="36"/>
        <v>-0.522632567486986</v>
      </c>
      <c r="H75" s="16">
        <f t="shared" si="37"/>
        <v>-0.522632567486986</v>
      </c>
      <c r="I75" s="16">
        <f t="shared" si="38"/>
        <v>3.324813312535583</v>
      </c>
      <c r="J75" s="42">
        <f t="shared" si="39"/>
        <v>-14.250639058320452</v>
      </c>
      <c r="K75" s="18">
        <f t="shared" si="31"/>
        <v>0.7462153966366276</v>
      </c>
      <c r="L75" s="16">
        <f t="shared" si="28"/>
        <v>2.4810268847564796</v>
      </c>
      <c r="M75" s="16">
        <f t="shared" si="32"/>
        <v>-25.2194226267872</v>
      </c>
      <c r="N75" s="18">
        <f t="shared" si="29"/>
        <v>0.9645093141852586</v>
      </c>
      <c r="O75" s="16">
        <f t="shared" si="30"/>
        <v>3.2068134078677133</v>
      </c>
      <c r="P75" s="16">
        <f t="shared" si="33"/>
        <v>-18.605022381513532</v>
      </c>
    </row>
    <row r="76" spans="1:16" ht="13.5">
      <c r="A76" s="60">
        <v>76</v>
      </c>
      <c r="B76" s="41">
        <v>7</v>
      </c>
      <c r="C76" s="41"/>
      <c r="D76" s="42">
        <f t="shared" si="40"/>
        <v>2.802180745048597</v>
      </c>
      <c r="E76" s="41">
        <f t="shared" si="34"/>
        <v>3.847445880022569</v>
      </c>
      <c r="F76" s="39">
        <f t="shared" si="35"/>
        <v>-1.045265134973972</v>
      </c>
      <c r="G76" s="42">
        <f t="shared" si="36"/>
        <v>-0.522632567486986</v>
      </c>
      <c r="H76" s="42">
        <f t="shared" si="37"/>
        <v>-0.522632567486986</v>
      </c>
      <c r="I76" s="42">
        <f t="shared" si="38"/>
        <v>3.324813312535583</v>
      </c>
      <c r="J76" s="42">
        <f t="shared" si="39"/>
        <v>-10.92582574578487</v>
      </c>
      <c r="K76" s="18">
        <f t="shared" si="31"/>
        <v>0.7106813301301215</v>
      </c>
      <c r="L76" s="16">
        <f t="shared" si="28"/>
        <v>2.3628827473871232</v>
      </c>
      <c r="M76" s="16">
        <f t="shared" si="32"/>
        <v>-22.856539879400078</v>
      </c>
      <c r="N76" s="18">
        <f t="shared" si="29"/>
        <v>0.9587178872204187</v>
      </c>
      <c r="O76" s="16">
        <f t="shared" si="30"/>
        <v>3.187557994396436</v>
      </c>
      <c r="P76" s="16">
        <f t="shared" si="33"/>
        <v>-15.417464387117096</v>
      </c>
    </row>
    <row r="77" spans="1:16" ht="13.5">
      <c r="A77" s="60">
        <v>77</v>
      </c>
      <c r="B77" s="41">
        <v>8</v>
      </c>
      <c r="C77" s="41"/>
      <c r="D77" s="42">
        <f t="shared" si="40"/>
        <v>2.802180745048597</v>
      </c>
      <c r="E77" s="41">
        <f t="shared" si="34"/>
        <v>3.847445880022569</v>
      </c>
      <c r="F77" s="39">
        <f t="shared" si="35"/>
        <v>-1.045265134973972</v>
      </c>
      <c r="G77" s="42">
        <f t="shared" si="36"/>
        <v>-0.522632567486986</v>
      </c>
      <c r="H77" s="42">
        <f t="shared" si="37"/>
        <v>-0.522632567486986</v>
      </c>
      <c r="I77" s="42">
        <f t="shared" si="38"/>
        <v>3.324813312535583</v>
      </c>
      <c r="J77" s="42">
        <f t="shared" si="39"/>
        <v>-7.601012433249287</v>
      </c>
      <c r="K77" s="18">
        <f t="shared" si="31"/>
        <v>0.6768393620286872</v>
      </c>
      <c r="L77" s="16">
        <f t="shared" si="28"/>
        <v>2.25036452132107</v>
      </c>
      <c r="M77" s="16">
        <f t="shared" si="32"/>
        <v>-20.606175358079007</v>
      </c>
      <c r="N77" s="18">
        <f t="shared" si="29"/>
        <v>0.9529612350636557</v>
      </c>
      <c r="O77" s="16">
        <f t="shared" si="30"/>
        <v>3.1684182006699935</v>
      </c>
      <c r="P77" s="16">
        <f t="shared" si="33"/>
        <v>-12.249046186447103</v>
      </c>
    </row>
    <row r="78" spans="1:16" ht="13.5">
      <c r="A78" s="60">
        <v>78</v>
      </c>
      <c r="B78" s="41">
        <v>9</v>
      </c>
      <c r="C78" s="41"/>
      <c r="D78" s="42">
        <f t="shared" si="40"/>
        <v>2.802180745048597</v>
      </c>
      <c r="E78" s="41"/>
      <c r="F78" s="39">
        <f t="shared" si="35"/>
        <v>2.802180745048597</v>
      </c>
      <c r="G78" s="42">
        <f aca="true" t="shared" si="41" ref="G78:G84">F78*$J$7</f>
        <v>1.4010903725242985</v>
      </c>
      <c r="H78" s="42">
        <f t="shared" si="37"/>
        <v>1.4010903725242985</v>
      </c>
      <c r="I78" s="42">
        <f t="shared" si="38"/>
        <v>1.4010903725242985</v>
      </c>
      <c r="J78" s="42">
        <f t="shared" si="39"/>
        <v>-6.1999220607249885</v>
      </c>
      <c r="K78" s="18">
        <f t="shared" si="31"/>
        <v>0.6446089162177973</v>
      </c>
      <c r="L78" s="16">
        <f t="shared" si="28"/>
        <v>0.9031553465560779</v>
      </c>
      <c r="M78" s="16">
        <f t="shared" si="32"/>
        <v>-19.70302001152293</v>
      </c>
      <c r="N78" s="18">
        <f t="shared" si="29"/>
        <v>0.9472391489085242</v>
      </c>
      <c r="O78" s="16">
        <f t="shared" si="30"/>
        <v>1.3271676520138436</v>
      </c>
      <c r="P78" s="16">
        <f t="shared" si="33"/>
        <v>-10.92187853443326</v>
      </c>
    </row>
    <row r="79" spans="1:16" ht="13.5">
      <c r="A79" s="60">
        <v>79</v>
      </c>
      <c r="B79" s="41">
        <v>10</v>
      </c>
      <c r="C79" s="41"/>
      <c r="D79" s="42">
        <f t="shared" si="40"/>
        <v>2.802180745048597</v>
      </c>
      <c r="E79" s="41"/>
      <c r="F79" s="39">
        <f t="shared" si="35"/>
        <v>2.802180745048597</v>
      </c>
      <c r="G79" s="42">
        <f t="shared" si="41"/>
        <v>1.4010903725242985</v>
      </c>
      <c r="H79" s="42">
        <f t="shared" si="37"/>
        <v>1.4010903725242985</v>
      </c>
      <c r="I79" s="42">
        <f t="shared" si="38"/>
        <v>1.4010903725242985</v>
      </c>
      <c r="J79" s="42">
        <f t="shared" si="39"/>
        <v>-4.79883168820069</v>
      </c>
      <c r="K79" s="18">
        <f t="shared" si="31"/>
        <v>0.6139132535407593</v>
      </c>
      <c r="L79" s="16">
        <f t="shared" si="28"/>
        <v>0.8601479491010265</v>
      </c>
      <c r="M79" s="16">
        <f t="shared" si="32"/>
        <v>-18.842872062421904</v>
      </c>
      <c r="N79" s="18">
        <f t="shared" si="29"/>
        <v>0.9415514212023645</v>
      </c>
      <c r="O79" s="16">
        <f t="shared" si="30"/>
        <v>1.3191986314832034</v>
      </c>
      <c r="P79" s="16">
        <f t="shared" si="33"/>
        <v>-9.602679902950056</v>
      </c>
    </row>
    <row r="80" spans="1:16" ht="13.5">
      <c r="A80" s="60">
        <v>80</v>
      </c>
      <c r="B80" s="41">
        <v>11</v>
      </c>
      <c r="C80" s="41"/>
      <c r="D80" s="42">
        <f t="shared" si="40"/>
        <v>2.802180745048597</v>
      </c>
      <c r="E80" s="41"/>
      <c r="F80" s="39">
        <f t="shared" si="35"/>
        <v>2.802180745048597</v>
      </c>
      <c r="G80" s="42">
        <f t="shared" si="41"/>
        <v>1.4010903725242985</v>
      </c>
      <c r="H80" s="42">
        <f t="shared" si="37"/>
        <v>1.4010903725242985</v>
      </c>
      <c r="I80" s="42">
        <f t="shared" si="38"/>
        <v>1.4010903725242985</v>
      </c>
      <c r="J80" s="42">
        <f t="shared" si="39"/>
        <v>-3.3977413156763916</v>
      </c>
      <c r="K80" s="18">
        <f t="shared" si="31"/>
        <v>0.5846792890864374</v>
      </c>
      <c r="L80" s="16">
        <f t="shared" si="28"/>
        <v>0.8191885229533585</v>
      </c>
      <c r="M80" s="16">
        <f t="shared" si="32"/>
        <v>-18.023683539468546</v>
      </c>
      <c r="N80" s="18">
        <f t="shared" si="29"/>
        <v>0.9358978456387723</v>
      </c>
      <c r="O80" s="16">
        <f t="shared" si="30"/>
        <v>1.3112774611907159</v>
      </c>
      <c r="P80" s="16">
        <f t="shared" si="33"/>
        <v>-8.29140244175934</v>
      </c>
    </row>
    <row r="81" spans="1:16" ht="13.5">
      <c r="A81" s="58">
        <v>81</v>
      </c>
      <c r="B81" s="33">
        <v>12</v>
      </c>
      <c r="C81" s="41"/>
      <c r="D81" s="42">
        <f t="shared" si="40"/>
        <v>2.802180745048597</v>
      </c>
      <c r="E81" s="41"/>
      <c r="F81" s="39">
        <f t="shared" si="35"/>
        <v>2.802180745048597</v>
      </c>
      <c r="G81" s="42">
        <f t="shared" si="41"/>
        <v>1.4010903725242985</v>
      </c>
      <c r="H81" s="42">
        <f t="shared" si="37"/>
        <v>1.4010903725242985</v>
      </c>
      <c r="I81" s="42">
        <f t="shared" si="38"/>
        <v>1.4010903725242985</v>
      </c>
      <c r="J81" s="62">
        <f t="shared" si="39"/>
        <v>-1.9966509431520931</v>
      </c>
      <c r="K81" s="18">
        <f t="shared" si="31"/>
        <v>0.5568374181775595</v>
      </c>
      <c r="L81" s="16">
        <f t="shared" si="28"/>
        <v>0.7801795456698654</v>
      </c>
      <c r="M81" s="16">
        <f t="shared" si="32"/>
        <v>-17.24350399379868</v>
      </c>
      <c r="N81" s="18">
        <f t="shared" si="29"/>
        <v>0.930278217150118</v>
      </c>
      <c r="O81" s="16">
        <f t="shared" si="30"/>
        <v>1.3034038538180992</v>
      </c>
      <c r="P81" s="16">
        <f t="shared" si="33"/>
        <v>-6.987998587941241</v>
      </c>
    </row>
    <row r="82" spans="1:16" ht="13.5">
      <c r="A82" s="58">
        <v>82</v>
      </c>
      <c r="B82" s="33">
        <v>13</v>
      </c>
      <c r="C82" s="41"/>
      <c r="D82" s="42">
        <f t="shared" si="40"/>
        <v>2.802180745048597</v>
      </c>
      <c r="E82" s="41"/>
      <c r="F82" s="39">
        <f t="shared" si="35"/>
        <v>2.802180745048597</v>
      </c>
      <c r="G82" s="42">
        <f t="shared" si="41"/>
        <v>1.4010903725242985</v>
      </c>
      <c r="H82" s="42">
        <f t="shared" si="37"/>
        <v>1.4010903725242985</v>
      </c>
      <c r="I82" s="42">
        <f t="shared" si="38"/>
        <v>1.4010903725242985</v>
      </c>
      <c r="J82" s="62">
        <f t="shared" si="39"/>
        <v>-0.5955605706277947</v>
      </c>
      <c r="K82" s="18">
        <f t="shared" si="31"/>
        <v>0.5303213506452946</v>
      </c>
      <c r="L82" s="16">
        <f t="shared" si="28"/>
        <v>0.743028138733205</v>
      </c>
      <c r="M82" s="16">
        <f t="shared" si="32"/>
        <v>-16.500475855065474</v>
      </c>
      <c r="N82" s="18">
        <f t="shared" si="29"/>
        <v>0.9246923319001062</v>
      </c>
      <c r="O82" s="16">
        <f t="shared" si="30"/>
        <v>1.2955775237722822</v>
      </c>
      <c r="P82" s="16">
        <f t="shared" si="33"/>
        <v>-5.6924210641689585</v>
      </c>
    </row>
    <row r="83" spans="1:16" ht="13.5">
      <c r="A83" s="60">
        <v>83</v>
      </c>
      <c r="B83" s="41">
        <v>14</v>
      </c>
      <c r="C83" s="41"/>
      <c r="D83" s="42">
        <f t="shared" si="40"/>
        <v>2.802180745048597</v>
      </c>
      <c r="E83" s="41"/>
      <c r="F83" s="39">
        <f t="shared" si="35"/>
        <v>2.802180745048597</v>
      </c>
      <c r="G83" s="42">
        <f t="shared" si="41"/>
        <v>1.4010903725242985</v>
      </c>
      <c r="H83" s="42">
        <f t="shared" si="37"/>
        <v>1.4010903725242985</v>
      </c>
      <c r="I83" s="42">
        <f t="shared" si="38"/>
        <v>1.4010903725242985</v>
      </c>
      <c r="J83" s="42">
        <f t="shared" si="39"/>
        <v>0.8055298018965038</v>
      </c>
      <c r="K83" s="18">
        <f t="shared" si="31"/>
        <v>0.5050679529955189</v>
      </c>
      <c r="L83" s="16">
        <f t="shared" si="28"/>
        <v>0.7076458464125764</v>
      </c>
      <c r="M83" s="16">
        <f t="shared" si="32"/>
        <v>-15.792830008652897</v>
      </c>
      <c r="N83" s="18">
        <f t="shared" si="29"/>
        <v>0.9191399872763837</v>
      </c>
      <c r="O83" s="16">
        <f t="shared" si="30"/>
        <v>1.2877981871750475</v>
      </c>
      <c r="P83" s="16">
        <f t="shared" si="33"/>
        <v>-4.404622876993911</v>
      </c>
    </row>
    <row r="84" spans="1:16" ht="13.5">
      <c r="A84" s="60">
        <v>84</v>
      </c>
      <c r="B84" s="41">
        <v>15</v>
      </c>
      <c r="C84" s="42">
        <f>-C69</f>
        <v>-3.4199518933533946</v>
      </c>
      <c r="D84" s="42">
        <f t="shared" si="40"/>
        <v>2.802180745048597</v>
      </c>
      <c r="E84" s="41"/>
      <c r="F84" s="39">
        <f t="shared" si="35"/>
        <v>2.802180745048597</v>
      </c>
      <c r="G84" s="42">
        <f t="shared" si="41"/>
        <v>1.4010903725242985</v>
      </c>
      <c r="H84" s="42">
        <f t="shared" si="37"/>
        <v>1.4010903725242985</v>
      </c>
      <c r="I84" s="42">
        <f>H84+E84-C84</f>
        <v>4.8210422658776935</v>
      </c>
      <c r="J84" s="42">
        <f t="shared" si="39"/>
        <v>5.626572067774197</v>
      </c>
      <c r="K84" s="18">
        <f t="shared" si="31"/>
        <v>0.4810170980909702</v>
      </c>
      <c r="L84" s="42">
        <f t="shared" si="28"/>
        <v>2.3190037605064036</v>
      </c>
      <c r="M84" s="56">
        <f t="shared" si="32"/>
        <v>-13.473826248146494</v>
      </c>
      <c r="N84" s="18">
        <f t="shared" si="29"/>
        <v>0.9136209818831889</v>
      </c>
      <c r="O84" s="16">
        <f t="shared" si="30"/>
        <v>4.404605368651532</v>
      </c>
      <c r="P84" s="56">
        <f t="shared" si="33"/>
        <v>-1.750834237945753E-05</v>
      </c>
    </row>
    <row r="85" spans="1:13" ht="13.5">
      <c r="A85" s="43">
        <v>85</v>
      </c>
      <c r="G85" s="28" t="s">
        <v>34</v>
      </c>
      <c r="H85" s="7">
        <f>H58</f>
        <v>15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+IF(J84&gt;0,IF(J83&lt;0,B83+(-J83)/(J84-J83),0),0)</f>
        <v>13.425069347635866</v>
      </c>
      <c r="K85" s="77" t="s">
        <v>111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30.263552046524836</v>
      </c>
      <c r="E89" s="17">
        <f>$E$7</f>
        <v>0</v>
      </c>
      <c r="F89" s="81"/>
      <c r="G89" s="39">
        <f>$G$7</f>
        <v>1</v>
      </c>
      <c r="H89" s="39">
        <f>$H$7</f>
        <v>1</v>
      </c>
      <c r="I89" s="39">
        <f>$I$7</f>
        <v>1</v>
      </c>
      <c r="J89" s="21">
        <v>0.5</v>
      </c>
      <c r="K89" s="18">
        <v>0.05</v>
      </c>
      <c r="L89" s="24"/>
      <c r="M89" s="42">
        <f>M111</f>
        <v>0</v>
      </c>
      <c r="N89" s="24">
        <v>0.05000020563706363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1.215507202202703</v>
      </c>
      <c r="O92" s="16">
        <f aca="true" t="shared" si="44" ref="O92:O111">I92*N92</f>
        <v>-35.22849373761425</v>
      </c>
      <c r="P92" s="16">
        <f>O92</f>
        <v>-35.22849373761425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1.1576256801447211</v>
      </c>
      <c r="O93" s="16">
        <f t="shared" si="44"/>
        <v>-78.28552630732777</v>
      </c>
      <c r="P93" s="16">
        <f aca="true" t="shared" si="47" ref="P93:P111">O93+P92</f>
        <v>-113.51402004494201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1.102500431837876</v>
      </c>
      <c r="O94" s="16">
        <f t="shared" si="44"/>
        <v>-74.55762950049122</v>
      </c>
      <c r="P94" s="16">
        <f t="shared" si="47"/>
        <v>-188.07164954543322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1.0500002056370636</v>
      </c>
      <c r="O95" s="16">
        <f t="shared" si="44"/>
        <v>-30.431679550517693</v>
      </c>
      <c r="P95" s="16">
        <f t="shared" si="47"/>
        <v>-218.5033290959509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-237.8250266138125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30.263552046524836</v>
      </c>
      <c r="E97" s="11">
        <f aca="true" t="shared" si="48" ref="E97:E104">SUM($C$92:$C$95)*0.9/8</f>
        <v>21.736909707594275</v>
      </c>
      <c r="F97" s="17">
        <f aca="true" t="shared" si="49" ref="F97:F111">D97-E97</f>
        <v>8.52664233893056</v>
      </c>
      <c r="G97" s="16">
        <f aca="true" t="shared" si="50" ref="G97:G104">F97*(1-$J$7)</f>
        <v>4.26332116946528</v>
      </c>
      <c r="H97" s="16">
        <f aca="true" t="shared" si="51" ref="H97:H111">F97-G97</f>
        <v>4.26332116946528</v>
      </c>
      <c r="I97" s="16">
        <f aca="true" t="shared" si="52" ref="I97:I110">H97+E97</f>
        <v>26.000230877059558</v>
      </c>
      <c r="J97" s="16">
        <f aca="true" t="shared" si="53" ref="J97:J111">I97+J96</f>
        <v>-167.21674430155622</v>
      </c>
      <c r="K97" s="18">
        <f t="shared" si="45"/>
        <v>0.9523809523809523</v>
      </c>
      <c r="L97" s="16">
        <f t="shared" si="42"/>
        <v>24.762124644818623</v>
      </c>
      <c r="M97" s="16">
        <f t="shared" si="46"/>
        <v>-213.06279321297947</v>
      </c>
      <c r="N97" s="18">
        <f t="shared" si="43"/>
        <v>0.9523807658621103</v>
      </c>
      <c r="O97" s="16">
        <f t="shared" si="44"/>
        <v>24.76211979528567</v>
      </c>
      <c r="P97" s="16">
        <f t="shared" si="47"/>
        <v>-213.0629068185268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30.263552046524836</v>
      </c>
      <c r="E98" s="11">
        <f t="shared" si="48"/>
        <v>21.736909707594275</v>
      </c>
      <c r="F98" s="17">
        <f t="shared" si="49"/>
        <v>8.52664233893056</v>
      </c>
      <c r="G98" s="16">
        <f t="shared" si="50"/>
        <v>4.26332116946528</v>
      </c>
      <c r="H98" s="16">
        <f t="shared" si="51"/>
        <v>4.26332116946528</v>
      </c>
      <c r="I98" s="16">
        <f t="shared" si="52"/>
        <v>26.000230877059558</v>
      </c>
      <c r="J98" s="16">
        <f t="shared" si="53"/>
        <v>-141.21651342449667</v>
      </c>
      <c r="K98" s="18">
        <f t="shared" si="45"/>
        <v>0.9070294784580498</v>
      </c>
      <c r="L98" s="16">
        <f t="shared" si="42"/>
        <v>23.582975852208214</v>
      </c>
      <c r="M98" s="16">
        <f t="shared" si="46"/>
        <v>-189.47981736077125</v>
      </c>
      <c r="N98" s="18">
        <f t="shared" si="43"/>
        <v>0.9070291231840998</v>
      </c>
      <c r="O98" s="16">
        <f t="shared" si="44"/>
        <v>23.58296661500349</v>
      </c>
      <c r="P98" s="16">
        <f t="shared" si="47"/>
        <v>-189.4799402035233</v>
      </c>
    </row>
    <row r="99" spans="1:16" ht="13.5">
      <c r="A99" s="43">
        <v>99</v>
      </c>
      <c r="B99" s="41">
        <v>3</v>
      </c>
      <c r="C99" s="41"/>
      <c r="D99" s="16">
        <f t="shared" si="54"/>
        <v>30.263552046524836</v>
      </c>
      <c r="E99" s="41">
        <f t="shared" si="48"/>
        <v>21.736909707594275</v>
      </c>
      <c r="F99" s="39">
        <f t="shared" si="49"/>
        <v>8.52664233893056</v>
      </c>
      <c r="G99" s="42">
        <f t="shared" si="50"/>
        <v>4.26332116946528</v>
      </c>
      <c r="H99" s="42">
        <f t="shared" si="51"/>
        <v>4.26332116946528</v>
      </c>
      <c r="I99" s="42">
        <f t="shared" si="52"/>
        <v>26.000230877059558</v>
      </c>
      <c r="J99" s="42">
        <f t="shared" si="53"/>
        <v>-115.21628254743712</v>
      </c>
      <c r="K99" s="18">
        <f t="shared" si="45"/>
        <v>0.863837598531476</v>
      </c>
      <c r="L99" s="16">
        <f t="shared" si="42"/>
        <v>22.45997700210306</v>
      </c>
      <c r="M99" s="16">
        <f t="shared" si="46"/>
        <v>-167.0198403586682</v>
      </c>
      <c r="N99" s="18">
        <f t="shared" si="43"/>
        <v>0.8638370909973114</v>
      </c>
      <c r="O99" s="16">
        <f t="shared" si="44"/>
        <v>22.459963806097605</v>
      </c>
      <c r="P99" s="16">
        <f t="shared" si="47"/>
        <v>-167.0199763974257</v>
      </c>
    </row>
    <row r="100" spans="1:16" ht="13.5">
      <c r="A100" s="43">
        <v>100</v>
      </c>
      <c r="B100" s="41">
        <v>4</v>
      </c>
      <c r="C100" s="41"/>
      <c r="D100" s="16">
        <f t="shared" si="54"/>
        <v>30.263552046524836</v>
      </c>
      <c r="E100" s="41">
        <f t="shared" si="48"/>
        <v>21.736909707594275</v>
      </c>
      <c r="F100" s="39">
        <f t="shared" si="49"/>
        <v>8.52664233893056</v>
      </c>
      <c r="G100" s="42">
        <f t="shared" si="50"/>
        <v>4.26332116946528</v>
      </c>
      <c r="H100" s="42">
        <f t="shared" si="51"/>
        <v>4.26332116946528</v>
      </c>
      <c r="I100" s="42">
        <f t="shared" si="52"/>
        <v>26.000230877059558</v>
      </c>
      <c r="J100" s="42">
        <f t="shared" si="53"/>
        <v>-89.21605167037757</v>
      </c>
      <c r="K100" s="18">
        <f t="shared" si="45"/>
        <v>0.822702474791882</v>
      </c>
      <c r="L100" s="16">
        <f t="shared" si="42"/>
        <v>21.3904542877172</v>
      </c>
      <c r="M100" s="16">
        <f t="shared" si="46"/>
        <v>-145.629386070951</v>
      </c>
      <c r="N100" s="18">
        <f t="shared" si="43"/>
        <v>0.8227018303041169</v>
      </c>
      <c r="O100" s="16">
        <f t="shared" si="44"/>
        <v>21.390437530886512</v>
      </c>
      <c r="P100" s="16">
        <f t="shared" si="47"/>
        <v>-145.62953886653918</v>
      </c>
    </row>
    <row r="101" spans="1:16" ht="13.5">
      <c r="A101" s="60">
        <v>101</v>
      </c>
      <c r="B101" s="41">
        <v>5</v>
      </c>
      <c r="C101" s="41"/>
      <c r="D101" s="16">
        <f t="shared" si="54"/>
        <v>30.263552046524836</v>
      </c>
      <c r="E101" s="41">
        <f t="shared" si="48"/>
        <v>21.736909707594275</v>
      </c>
      <c r="F101" s="39">
        <f t="shared" si="49"/>
        <v>8.52664233893056</v>
      </c>
      <c r="G101" s="42">
        <f t="shared" si="50"/>
        <v>4.26332116946528</v>
      </c>
      <c r="H101" s="42">
        <f t="shared" si="51"/>
        <v>4.26332116946528</v>
      </c>
      <c r="I101" s="42">
        <f t="shared" si="52"/>
        <v>26.000230877059558</v>
      </c>
      <c r="J101" s="42">
        <f t="shared" si="53"/>
        <v>-63.21582079331801</v>
      </c>
      <c r="K101" s="18">
        <f t="shared" si="45"/>
        <v>0.783526166468459</v>
      </c>
      <c r="L101" s="16">
        <f t="shared" si="42"/>
        <v>20.371861226397332</v>
      </c>
      <c r="M101" s="16">
        <f t="shared" si="46"/>
        <v>-125.25752484455367</v>
      </c>
      <c r="N101" s="18">
        <f t="shared" si="43"/>
        <v>0.7835253992211947</v>
      </c>
      <c r="O101" s="16">
        <f t="shared" si="44"/>
        <v>20.371841277791322</v>
      </c>
      <c r="P101" s="16">
        <f t="shared" si="47"/>
        <v>-125.25769758874786</v>
      </c>
    </row>
    <row r="102" spans="1:16" ht="13.5">
      <c r="A102" s="60">
        <v>102</v>
      </c>
      <c r="B102" s="41">
        <v>6</v>
      </c>
      <c r="C102" s="41"/>
      <c r="D102" s="16">
        <f t="shared" si="54"/>
        <v>30.263552046524836</v>
      </c>
      <c r="E102" s="41">
        <f t="shared" si="48"/>
        <v>21.736909707594275</v>
      </c>
      <c r="F102" s="39">
        <f t="shared" si="49"/>
        <v>8.52664233893056</v>
      </c>
      <c r="G102" s="42">
        <f t="shared" si="50"/>
        <v>4.26332116946528</v>
      </c>
      <c r="H102" s="42">
        <f t="shared" si="51"/>
        <v>4.26332116946528</v>
      </c>
      <c r="I102" s="42">
        <f t="shared" si="52"/>
        <v>26.000230877059558</v>
      </c>
      <c r="J102" s="42">
        <f t="shared" si="53"/>
        <v>-37.21558991625845</v>
      </c>
      <c r="K102" s="18">
        <f t="shared" si="45"/>
        <v>0.7462153966366276</v>
      </c>
      <c r="L102" s="16">
        <f t="shared" si="42"/>
        <v>19.40177259656889</v>
      </c>
      <c r="M102" s="16">
        <f t="shared" si="46"/>
        <v>-105.85575224798478</v>
      </c>
      <c r="N102" s="18">
        <f t="shared" si="43"/>
        <v>0.7462145197826971</v>
      </c>
      <c r="O102" s="16">
        <f t="shared" si="44"/>
        <v>19.401749798164253</v>
      </c>
      <c r="P102" s="16">
        <f t="shared" si="47"/>
        <v>-105.8559477905836</v>
      </c>
    </row>
    <row r="103" spans="1:16" ht="13.5">
      <c r="A103" s="58">
        <v>103</v>
      </c>
      <c r="B103" s="33">
        <v>7</v>
      </c>
      <c r="C103" s="41"/>
      <c r="D103" s="16">
        <f t="shared" si="54"/>
        <v>30.263552046524836</v>
      </c>
      <c r="E103" s="41">
        <f t="shared" si="48"/>
        <v>21.736909707594275</v>
      </c>
      <c r="F103" s="39">
        <f t="shared" si="49"/>
        <v>8.52664233893056</v>
      </c>
      <c r="G103" s="42">
        <f t="shared" si="50"/>
        <v>4.26332116946528</v>
      </c>
      <c r="H103" s="42">
        <f t="shared" si="51"/>
        <v>4.26332116946528</v>
      </c>
      <c r="I103" s="42">
        <f t="shared" si="52"/>
        <v>26.000230877059558</v>
      </c>
      <c r="J103" s="62">
        <f t="shared" si="53"/>
        <v>-11.215359039198894</v>
      </c>
      <c r="K103" s="18">
        <f t="shared" si="45"/>
        <v>0.7106813301301215</v>
      </c>
      <c r="L103" s="16">
        <f t="shared" si="42"/>
        <v>18.47787866339894</v>
      </c>
      <c r="M103" s="16">
        <f t="shared" si="46"/>
        <v>-87.37787358458584</v>
      </c>
      <c r="N103" s="18">
        <f t="shared" si="43"/>
        <v>0.7106803558480721</v>
      </c>
      <c r="O103" s="16">
        <f t="shared" si="44"/>
        <v>18.47785333184072</v>
      </c>
      <c r="P103" s="16">
        <f t="shared" si="47"/>
        <v>-87.37809445874288</v>
      </c>
    </row>
    <row r="104" spans="1:16" ht="13.5">
      <c r="A104" s="58">
        <v>104</v>
      </c>
      <c r="B104" s="33">
        <v>8</v>
      </c>
      <c r="C104" s="41"/>
      <c r="D104" s="16">
        <f t="shared" si="54"/>
        <v>30.263552046524836</v>
      </c>
      <c r="E104" s="41">
        <f t="shared" si="48"/>
        <v>21.736909707594275</v>
      </c>
      <c r="F104" s="39">
        <f t="shared" si="49"/>
        <v>8.52664233893056</v>
      </c>
      <c r="G104" s="42">
        <f t="shared" si="50"/>
        <v>4.26332116946528</v>
      </c>
      <c r="H104" s="42">
        <f t="shared" si="51"/>
        <v>4.26332116946528</v>
      </c>
      <c r="I104" s="42">
        <f t="shared" si="52"/>
        <v>26.000230877059558</v>
      </c>
      <c r="J104" s="62">
        <f t="shared" si="53"/>
        <v>14.784871837860663</v>
      </c>
      <c r="K104" s="18">
        <f t="shared" si="45"/>
        <v>0.6768393620286872</v>
      </c>
      <c r="L104" s="16">
        <f t="shared" si="42"/>
        <v>17.597979679427567</v>
      </c>
      <c r="M104" s="16">
        <f t="shared" si="46"/>
        <v>-69.77989390515827</v>
      </c>
      <c r="N104" s="18">
        <f t="shared" si="43"/>
        <v>0.676838301585744</v>
      </c>
      <c r="O104" s="16">
        <f t="shared" si="44"/>
        <v>17.59795210766621</v>
      </c>
      <c r="P104" s="16">
        <f t="shared" si="47"/>
        <v>-69.78014235107668</v>
      </c>
    </row>
    <row r="105" spans="1:16" ht="13.5">
      <c r="A105" s="60">
        <v>105</v>
      </c>
      <c r="B105" s="41">
        <v>9</v>
      </c>
      <c r="C105" s="11"/>
      <c r="D105" s="16">
        <f t="shared" si="54"/>
        <v>30.263552046524836</v>
      </c>
      <c r="E105" s="41"/>
      <c r="F105" s="39">
        <f t="shared" si="49"/>
        <v>30.263552046524836</v>
      </c>
      <c r="G105" s="42">
        <f aca="true" t="shared" si="55" ref="G105:G111">F105*$J$7</f>
        <v>15.131776023262418</v>
      </c>
      <c r="H105" s="42">
        <f t="shared" si="51"/>
        <v>15.131776023262418</v>
      </c>
      <c r="I105" s="42">
        <f t="shared" si="52"/>
        <v>15.131776023262418</v>
      </c>
      <c r="J105" s="42">
        <f t="shared" si="53"/>
        <v>29.91664786112308</v>
      </c>
      <c r="K105" s="18">
        <f t="shared" si="45"/>
        <v>0.6446089162177973</v>
      </c>
      <c r="L105" s="16">
        <f t="shared" si="42"/>
        <v>9.754077742805638</v>
      </c>
      <c r="M105" s="16">
        <f t="shared" si="46"/>
        <v>-60.02581616235264</v>
      </c>
      <c r="N105" s="18">
        <f t="shared" si="43"/>
        <v>0.644607780029041</v>
      </c>
      <c r="O105" s="16">
        <f t="shared" si="44"/>
        <v>9.754060550251857</v>
      </c>
      <c r="P105" s="16">
        <f t="shared" si="47"/>
        <v>-60.02608180082482</v>
      </c>
    </row>
    <row r="106" spans="1:16" ht="13.5">
      <c r="A106" s="60">
        <v>106</v>
      </c>
      <c r="B106" s="41">
        <v>10</v>
      </c>
      <c r="C106" s="11"/>
      <c r="D106" s="16">
        <f t="shared" si="54"/>
        <v>30.263552046524836</v>
      </c>
      <c r="E106" s="41"/>
      <c r="F106" s="39">
        <f t="shared" si="49"/>
        <v>30.263552046524836</v>
      </c>
      <c r="G106" s="42">
        <f t="shared" si="55"/>
        <v>15.131776023262418</v>
      </c>
      <c r="H106" s="42">
        <f t="shared" si="51"/>
        <v>15.131776023262418</v>
      </c>
      <c r="I106" s="42">
        <f t="shared" si="52"/>
        <v>15.131776023262418</v>
      </c>
      <c r="J106" s="42">
        <f t="shared" si="53"/>
        <v>45.0484238843855</v>
      </c>
      <c r="K106" s="18">
        <f t="shared" si="45"/>
        <v>0.6139132535407593</v>
      </c>
      <c r="L106" s="16">
        <f t="shared" si="42"/>
        <v>9.289597850291084</v>
      </c>
      <c r="M106" s="16">
        <f t="shared" si="46"/>
        <v>-50.73621831206155</v>
      </c>
      <c r="N106" s="18">
        <f t="shared" si="43"/>
        <v>0.6139120512247327</v>
      </c>
      <c r="O106" s="16">
        <f t="shared" si="44"/>
        <v>9.28957965711426</v>
      </c>
      <c r="P106" s="16">
        <f t="shared" si="47"/>
        <v>-50.73650214371056</v>
      </c>
    </row>
    <row r="107" spans="1:16" ht="13.5">
      <c r="A107" s="43">
        <v>107</v>
      </c>
      <c r="B107" s="11">
        <v>11</v>
      </c>
      <c r="C107" s="11"/>
      <c r="D107" s="16">
        <f t="shared" si="54"/>
        <v>30.263552046524836</v>
      </c>
      <c r="E107" s="11"/>
      <c r="F107" s="17">
        <f t="shared" si="49"/>
        <v>30.263552046524836</v>
      </c>
      <c r="G107" s="16">
        <f t="shared" si="55"/>
        <v>15.131776023262418</v>
      </c>
      <c r="H107" s="16">
        <f t="shared" si="51"/>
        <v>15.131776023262418</v>
      </c>
      <c r="I107" s="16">
        <f t="shared" si="52"/>
        <v>15.131776023262418</v>
      </c>
      <c r="J107" s="16">
        <f t="shared" si="53"/>
        <v>60.18019990764792</v>
      </c>
      <c r="K107" s="18">
        <f t="shared" si="45"/>
        <v>0.5846792890864374</v>
      </c>
      <c r="L107" s="16">
        <f t="shared" si="42"/>
        <v>8.847236047896269</v>
      </c>
      <c r="M107" s="16">
        <f t="shared" si="46"/>
        <v>-41.888982264165286</v>
      </c>
      <c r="N107" s="18">
        <f t="shared" si="43"/>
        <v>0.5846780295173901</v>
      </c>
      <c r="O107" s="16">
        <f t="shared" si="44"/>
        <v>8.84721698837956</v>
      </c>
      <c r="P107" s="16">
        <f t="shared" si="47"/>
        <v>-41.889285155330995</v>
      </c>
    </row>
    <row r="108" spans="1:16" ht="13.5">
      <c r="A108" s="43">
        <v>108</v>
      </c>
      <c r="B108" s="11">
        <v>12</v>
      </c>
      <c r="C108" s="11"/>
      <c r="D108" s="16">
        <f t="shared" si="54"/>
        <v>30.263552046524836</v>
      </c>
      <c r="E108" s="11"/>
      <c r="F108" s="17">
        <f t="shared" si="49"/>
        <v>30.263552046524836</v>
      </c>
      <c r="G108" s="16">
        <f t="shared" si="55"/>
        <v>15.131776023262418</v>
      </c>
      <c r="H108" s="16">
        <f t="shared" si="51"/>
        <v>15.131776023262418</v>
      </c>
      <c r="I108" s="16">
        <f t="shared" si="52"/>
        <v>15.131776023262418</v>
      </c>
      <c r="J108" s="16">
        <f t="shared" si="53"/>
        <v>75.31197593091034</v>
      </c>
      <c r="K108" s="18">
        <f t="shared" si="45"/>
        <v>0.5568374181775595</v>
      </c>
      <c r="L108" s="16">
        <f t="shared" si="42"/>
        <v>8.425939093234543</v>
      </c>
      <c r="M108" s="16">
        <f t="shared" si="46"/>
        <v>-33.463043170930746</v>
      </c>
      <c r="N108" s="18">
        <f t="shared" si="43"/>
        <v>0.5568361095345215</v>
      </c>
      <c r="O108" s="16">
        <f t="shared" si="44"/>
        <v>8.425919291141197</v>
      </c>
      <c r="P108" s="16">
        <f t="shared" si="47"/>
        <v>-33.4633658641898</v>
      </c>
    </row>
    <row r="109" spans="1:16" ht="13.5">
      <c r="A109" s="43">
        <v>109</v>
      </c>
      <c r="B109" s="11">
        <v>13</v>
      </c>
      <c r="C109" s="11"/>
      <c r="D109" s="16">
        <f t="shared" si="54"/>
        <v>30.263552046524836</v>
      </c>
      <c r="E109" s="11"/>
      <c r="F109" s="17">
        <f t="shared" si="49"/>
        <v>30.263552046524836</v>
      </c>
      <c r="G109" s="16">
        <f t="shared" si="55"/>
        <v>15.131776023262418</v>
      </c>
      <c r="H109" s="16">
        <f t="shared" si="51"/>
        <v>15.131776023262418</v>
      </c>
      <c r="I109" s="16">
        <f t="shared" si="52"/>
        <v>15.131776023262418</v>
      </c>
      <c r="J109" s="16">
        <f t="shared" si="53"/>
        <v>90.44375195417275</v>
      </c>
      <c r="K109" s="18">
        <f t="shared" si="45"/>
        <v>0.5303213506452946</v>
      </c>
      <c r="L109" s="16">
        <f t="shared" si="42"/>
        <v>8.024703898318611</v>
      </c>
      <c r="M109" s="16">
        <f t="shared" si="46"/>
        <v>-25.438339272612133</v>
      </c>
      <c r="N109" s="18">
        <f t="shared" si="43"/>
        <v>0.5303200004581654</v>
      </c>
      <c r="O109" s="16">
        <f t="shared" si="44"/>
        <v>8.024683467589382</v>
      </c>
      <c r="P109" s="16">
        <f t="shared" si="47"/>
        <v>-25.438682396600413</v>
      </c>
    </row>
    <row r="110" spans="1:16" ht="13.5">
      <c r="A110" s="43">
        <v>110</v>
      </c>
      <c r="B110" s="11">
        <v>14</v>
      </c>
      <c r="C110" s="11"/>
      <c r="D110" s="16">
        <f t="shared" si="54"/>
        <v>30.263552046524836</v>
      </c>
      <c r="E110" s="11"/>
      <c r="F110" s="17">
        <f t="shared" si="49"/>
        <v>30.263552046524836</v>
      </c>
      <c r="G110" s="16">
        <f t="shared" si="55"/>
        <v>15.131776023262418</v>
      </c>
      <c r="H110" s="16">
        <f t="shared" si="51"/>
        <v>15.131776023262418</v>
      </c>
      <c r="I110" s="16">
        <f t="shared" si="52"/>
        <v>15.131776023262418</v>
      </c>
      <c r="J110" s="16">
        <f t="shared" si="53"/>
        <v>105.57552797743517</v>
      </c>
      <c r="K110" s="18">
        <f t="shared" si="45"/>
        <v>0.5050679529955189</v>
      </c>
      <c r="L110" s="16">
        <f t="shared" si="42"/>
        <v>7.642575141255823</v>
      </c>
      <c r="M110" s="16">
        <f t="shared" si="46"/>
        <v>-17.79576413135631</v>
      </c>
      <c r="N110" s="18">
        <f t="shared" si="43"/>
        <v>0.5050665681883424</v>
      </c>
      <c r="O110" s="16">
        <f t="shared" si="44"/>
        <v>7.6425541866637925</v>
      </c>
      <c r="P110" s="16">
        <f t="shared" si="47"/>
        <v>-17.79612820993662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30.263552046524836</v>
      </c>
      <c r="E111" s="11"/>
      <c r="F111" s="17">
        <f t="shared" si="49"/>
        <v>30.263552046524836</v>
      </c>
      <c r="G111" s="16">
        <f t="shared" si="55"/>
        <v>15.131776023262418</v>
      </c>
      <c r="H111" s="16">
        <f t="shared" si="51"/>
        <v>15.131776023262418</v>
      </c>
      <c r="I111" s="16">
        <f>H111+E111-C111</f>
        <v>36.99611552683473</v>
      </c>
      <c r="J111" s="16">
        <f t="shared" si="53"/>
        <v>142.5716435042699</v>
      </c>
      <c r="K111" s="18">
        <f t="shared" si="45"/>
        <v>0.4810170980909702</v>
      </c>
      <c r="L111" s="42">
        <f t="shared" si="42"/>
        <v>17.795764131356325</v>
      </c>
      <c r="M111" s="56">
        <f t="shared" si="46"/>
        <v>0</v>
      </c>
      <c r="N111" s="18">
        <f t="shared" si="43"/>
        <v>0.48101568502256126</v>
      </c>
      <c r="O111" s="16">
        <f t="shared" si="44"/>
        <v>17.79571185331422</v>
      </c>
      <c r="P111" s="56">
        <f t="shared" si="47"/>
        <v>-0.00041635662239869475</v>
      </c>
    </row>
    <row r="112" spans="7:13" ht="13.5">
      <c r="G112" s="28" t="s">
        <v>34</v>
      </c>
      <c r="H112" s="7">
        <f>H85</f>
        <v>15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=0,IF(J105&lt;0,B105+(-J105)/(J106-J105),0),0)</f>
        <v>7.4313561326524376</v>
      </c>
      <c r="K112" s="77" t="s">
        <v>104</v>
      </c>
      <c r="L112" s="78"/>
      <c r="M112" s="78"/>
    </row>
  </sheetData>
  <sheetProtection/>
  <mergeCells count="25">
    <mergeCell ref="F6:F7"/>
    <mergeCell ref="L6:M6"/>
    <mergeCell ref="N6:P6"/>
    <mergeCell ref="B7:C7"/>
    <mergeCell ref="B6:C6"/>
    <mergeCell ref="N34:P34"/>
    <mergeCell ref="B35:C35"/>
    <mergeCell ref="K58:M58"/>
    <mergeCell ref="K30:M30"/>
    <mergeCell ref="B34:C34"/>
    <mergeCell ref="F34:F35"/>
    <mergeCell ref="L34:M34"/>
    <mergeCell ref="B32:C32"/>
    <mergeCell ref="N61:P61"/>
    <mergeCell ref="B62:C62"/>
    <mergeCell ref="K85:M85"/>
    <mergeCell ref="B61:C61"/>
    <mergeCell ref="F61:F62"/>
    <mergeCell ref="L61:M61"/>
    <mergeCell ref="K112:M112"/>
    <mergeCell ref="B88:C88"/>
    <mergeCell ref="F88:F89"/>
    <mergeCell ref="L88:M88"/>
    <mergeCell ref="N88:P88"/>
    <mergeCell ref="B89:C89"/>
  </mergeCells>
  <printOptions/>
  <pageMargins left="0.787" right="0.787" top="0.984" bottom="0.984" header="0.512" footer="0.512"/>
  <pageSetup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N7" sqref="N7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185</v>
      </c>
      <c r="B1" s="7" t="s">
        <v>186</v>
      </c>
      <c r="C1" s="7" t="s">
        <v>187</v>
      </c>
      <c r="D1" s="8" t="s">
        <v>188</v>
      </c>
      <c r="E1" s="7" t="s">
        <v>189</v>
      </c>
      <c r="F1" s="9" t="s">
        <v>190</v>
      </c>
      <c r="G1" s="7" t="s">
        <v>191</v>
      </c>
      <c r="H1" s="7" t="s">
        <v>192</v>
      </c>
      <c r="I1" s="10" t="s">
        <v>193</v>
      </c>
      <c r="J1" s="10" t="s">
        <v>194</v>
      </c>
      <c r="K1" s="10" t="s">
        <v>195</v>
      </c>
      <c r="L1" s="10" t="s">
        <v>196</v>
      </c>
      <c r="M1" s="10" t="s">
        <v>197</v>
      </c>
      <c r="N1" s="10" t="s">
        <v>198</v>
      </c>
      <c r="O1" s="10" t="s">
        <v>199</v>
      </c>
      <c r="P1" s="10" t="s">
        <v>200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45">
        <v>0.11571778167238694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2.6316132214369414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-91.30466604921243</v>
      </c>
      <c r="N7" s="19">
        <v>-0.058315144072372066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0.7863616853561269</v>
      </c>
      <c r="O10" s="52">
        <f aca="true" t="shared" si="2" ref="O10:O29">I10*N10</f>
        <v>-11.795425280341904</v>
      </c>
      <c r="P10" s="52">
        <f>O10</f>
        <v>-11.795425280341904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0.8350582261212045</v>
      </c>
      <c r="O11" s="52">
        <f t="shared" si="2"/>
        <v>-29.227037914242157</v>
      </c>
      <c r="P11" s="52">
        <f aca="true" t="shared" si="5" ref="P11:P29">O11+P10</f>
        <v>-41.02246319458406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0.8867703678834374</v>
      </c>
      <c r="O12" s="52">
        <f t="shared" si="2"/>
        <v>-31.03696287592031</v>
      </c>
      <c r="P12" s="52">
        <f t="shared" si="5"/>
        <v>-72.05942607050437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0.941684855927628</v>
      </c>
      <c r="O13" s="52">
        <f t="shared" si="2"/>
        <v>-14.12527283891442</v>
      </c>
      <c r="P13" s="52">
        <f t="shared" si="5"/>
        <v>-86.18469890941878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-96.18469890941878</v>
      </c>
    </row>
    <row r="15" spans="1:16" ht="13.5">
      <c r="A15" s="43">
        <v>15</v>
      </c>
      <c r="B15" s="11">
        <v>1</v>
      </c>
      <c r="C15" s="11"/>
      <c r="D15" s="16">
        <f>$D$7*$G$7*(1+$E$7)^(B15-1)</f>
        <v>2.6316132214369414</v>
      </c>
      <c r="E15" s="11">
        <f aca="true" t="shared" si="6" ref="E15:E22">($C$10+$C$11+$C$12+$C$13)*0.9/8</f>
        <v>11.25</v>
      </c>
      <c r="F15" s="16">
        <f aca="true" t="shared" si="7" ref="F15:F29">D15-E15</f>
        <v>-8.618386778563059</v>
      </c>
      <c r="G15" s="52">
        <f>IF(F15&gt;0,F15*$J$7,0)</f>
        <v>0</v>
      </c>
      <c r="H15" s="52">
        <f aca="true" t="shared" si="8" ref="H15:H29">F15-G15</f>
        <v>-8.618386778563059</v>
      </c>
      <c r="I15" s="52">
        <f aca="true" t="shared" si="9" ref="I15:I28">H15+E15</f>
        <v>2.6316132214369414</v>
      </c>
      <c r="J15" s="52">
        <f aca="true" t="shared" si="10" ref="J15:J29">I15+J14</f>
        <v>-97.36838677856306</v>
      </c>
      <c r="K15" s="17">
        <f t="shared" si="3"/>
        <v>0.9523809523809523</v>
      </c>
      <c r="L15" s="52">
        <f t="shared" si="0"/>
        <v>2.5062983061304203</v>
      </c>
      <c r="M15" s="52">
        <f t="shared" si="4"/>
        <v>-120.5806704438696</v>
      </c>
      <c r="N15" s="17">
        <f t="shared" si="1"/>
        <v>1.061926390453553</v>
      </c>
      <c r="O15" s="52">
        <f t="shared" si="2"/>
        <v>2.794579529310378</v>
      </c>
      <c r="P15" s="52">
        <f t="shared" si="5"/>
        <v>-93.3901193801084</v>
      </c>
    </row>
    <row r="16" spans="1:16" ht="13.5">
      <c r="A16" s="43">
        <v>16</v>
      </c>
      <c r="B16" s="11">
        <v>2</v>
      </c>
      <c r="C16" s="11"/>
      <c r="D16" s="16">
        <f>$D$7*$H$7*(1+$E$7)*(B16-1)</f>
        <v>2.6316132214369414</v>
      </c>
      <c r="E16" s="11">
        <f t="shared" si="6"/>
        <v>11.25</v>
      </c>
      <c r="F16" s="16">
        <f t="shared" si="7"/>
        <v>-8.618386778563059</v>
      </c>
      <c r="G16" s="52">
        <f>IF(F16&gt;0,F16*$J$7,0)</f>
        <v>0</v>
      </c>
      <c r="H16" s="52">
        <f t="shared" si="8"/>
        <v>-8.618386778563059</v>
      </c>
      <c r="I16" s="52">
        <f t="shared" si="9"/>
        <v>2.6316132214369414</v>
      </c>
      <c r="J16" s="52">
        <f t="shared" si="10"/>
        <v>-94.73677355712613</v>
      </c>
      <c r="K16" s="17">
        <f t="shared" si="3"/>
        <v>0.9070294784580498</v>
      </c>
      <c r="L16" s="52">
        <f t="shared" si="0"/>
        <v>2.3869507677432575</v>
      </c>
      <c r="M16" s="52">
        <f t="shared" si="4"/>
        <v>-118.19371967612634</v>
      </c>
      <c r="N16" s="17">
        <f t="shared" si="1"/>
        <v>1.1276876587417117</v>
      </c>
      <c r="O16" s="52">
        <f t="shared" si="2"/>
        <v>2.9676377523959583</v>
      </c>
      <c r="P16" s="52">
        <f t="shared" si="5"/>
        <v>-90.42248162771244</v>
      </c>
    </row>
    <row r="17" spans="1:16" ht="13.5">
      <c r="A17" s="43">
        <v>17</v>
      </c>
      <c r="B17" s="11">
        <v>3</v>
      </c>
      <c r="C17" s="11"/>
      <c r="D17" s="16">
        <f>$D$7*$I$7*(1+$E$7)^(B17-1)</f>
        <v>2.6316132214369414</v>
      </c>
      <c r="E17" s="11">
        <f t="shared" si="6"/>
        <v>11.25</v>
      </c>
      <c r="F17" s="16">
        <f t="shared" si="7"/>
        <v>-8.618386778563059</v>
      </c>
      <c r="G17" s="52">
        <f aca="true" t="shared" si="11" ref="G17:G22">IF(F17&gt;0,F17*$J$7,0)</f>
        <v>0</v>
      </c>
      <c r="H17" s="52">
        <f t="shared" si="8"/>
        <v>-8.618386778563059</v>
      </c>
      <c r="I17" s="52">
        <f t="shared" si="9"/>
        <v>2.6316132214369414</v>
      </c>
      <c r="J17" s="52">
        <f t="shared" si="10"/>
        <v>-92.10516033568919</v>
      </c>
      <c r="K17" s="17">
        <f t="shared" si="3"/>
        <v>0.863837598531476</v>
      </c>
      <c r="L17" s="52">
        <f t="shared" si="0"/>
        <v>2.2732864454697688</v>
      </c>
      <c r="M17" s="52">
        <f t="shared" si="4"/>
        <v>-115.92043323065657</v>
      </c>
      <c r="N17" s="17">
        <f t="shared" si="1"/>
        <v>1.197521285006604</v>
      </c>
      <c r="O17" s="52">
        <f t="shared" si="2"/>
        <v>3.1514128465755347</v>
      </c>
      <c r="P17" s="52">
        <f t="shared" si="5"/>
        <v>-87.2710687811369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2.6316132214369414</v>
      </c>
      <c r="E18" s="41">
        <f t="shared" si="6"/>
        <v>11.25</v>
      </c>
      <c r="F18" s="42">
        <f t="shared" si="7"/>
        <v>-8.618386778563059</v>
      </c>
      <c r="G18" s="52">
        <f t="shared" si="11"/>
        <v>0</v>
      </c>
      <c r="H18" s="53">
        <f t="shared" si="8"/>
        <v>-8.618386778563059</v>
      </c>
      <c r="I18" s="53">
        <f t="shared" si="9"/>
        <v>2.6316132214369414</v>
      </c>
      <c r="J18" s="53">
        <f t="shared" si="10"/>
        <v>-89.47354711425226</v>
      </c>
      <c r="K18" s="17">
        <f t="shared" si="3"/>
        <v>0.822702474791882</v>
      </c>
      <c r="L18" s="52">
        <f t="shared" si="0"/>
        <v>2.1650347099712084</v>
      </c>
      <c r="M18" s="52">
        <f t="shared" si="4"/>
        <v>-113.75539852068536</v>
      </c>
      <c r="N18" s="17">
        <f t="shared" si="1"/>
        <v>1.2716794556783635</v>
      </c>
      <c r="O18" s="52">
        <f t="shared" si="2"/>
        <v>3.3465684689929143</v>
      </c>
      <c r="P18" s="52">
        <f t="shared" si="5"/>
        <v>-83.92450031214399</v>
      </c>
    </row>
    <row r="19" spans="1:16" ht="13.5">
      <c r="A19" s="43">
        <v>19</v>
      </c>
      <c r="B19" s="41">
        <v>5</v>
      </c>
      <c r="C19" s="41"/>
      <c r="D19" s="16">
        <f t="shared" si="12"/>
        <v>2.6316132214369414</v>
      </c>
      <c r="E19" s="41">
        <f t="shared" si="6"/>
        <v>11.25</v>
      </c>
      <c r="F19" s="42">
        <f t="shared" si="7"/>
        <v>-8.618386778563059</v>
      </c>
      <c r="G19" s="52">
        <f t="shared" si="11"/>
        <v>0</v>
      </c>
      <c r="H19" s="53">
        <f t="shared" si="8"/>
        <v>-8.618386778563059</v>
      </c>
      <c r="I19" s="53">
        <f t="shared" si="9"/>
        <v>2.6316132214369414</v>
      </c>
      <c r="J19" s="53">
        <f t="shared" si="10"/>
        <v>-86.84193389281532</v>
      </c>
      <c r="K19" s="17">
        <f t="shared" si="3"/>
        <v>0.783526166468459</v>
      </c>
      <c r="L19" s="52">
        <f t="shared" si="0"/>
        <v>2.0619378190201987</v>
      </c>
      <c r="M19" s="52">
        <f t="shared" si="4"/>
        <v>-111.69346070166516</v>
      </c>
      <c r="N19" s="17">
        <f t="shared" si="1"/>
        <v>1.3504299741824635</v>
      </c>
      <c r="O19" s="52">
        <f t="shared" si="2"/>
        <v>3.5538093746833184</v>
      </c>
      <c r="P19" s="52">
        <f t="shared" si="5"/>
        <v>-80.37069093746067</v>
      </c>
    </row>
    <row r="20" spans="1:16" ht="13.5">
      <c r="A20" s="43">
        <v>20</v>
      </c>
      <c r="B20" s="41">
        <v>6</v>
      </c>
      <c r="C20" s="41"/>
      <c r="D20" s="16">
        <f t="shared" si="12"/>
        <v>2.6316132214369414</v>
      </c>
      <c r="E20" s="41">
        <f t="shared" si="6"/>
        <v>11.25</v>
      </c>
      <c r="F20" s="42">
        <f t="shared" si="7"/>
        <v>-8.618386778563059</v>
      </c>
      <c r="G20" s="52">
        <f t="shared" si="11"/>
        <v>0</v>
      </c>
      <c r="H20" s="53">
        <f t="shared" si="8"/>
        <v>-8.618386778563059</v>
      </c>
      <c r="I20" s="53">
        <f t="shared" si="9"/>
        <v>2.6316132214369414</v>
      </c>
      <c r="J20" s="53">
        <f t="shared" si="10"/>
        <v>-84.21032067137838</v>
      </c>
      <c r="K20" s="17">
        <f t="shared" si="3"/>
        <v>0.7462153966366276</v>
      </c>
      <c r="L20" s="52">
        <f t="shared" si="0"/>
        <v>1.9637503038287605</v>
      </c>
      <c r="M20" s="52">
        <f t="shared" si="4"/>
        <v>-109.7297103978364</v>
      </c>
      <c r="N20" s="17">
        <f t="shared" si="1"/>
        <v>1.4340572280438681</v>
      </c>
      <c r="O20" s="52">
        <f t="shared" si="2"/>
        <v>3.773883961617454</v>
      </c>
      <c r="P20" s="52">
        <f t="shared" si="5"/>
        <v>-76.59680697584321</v>
      </c>
    </row>
    <row r="21" spans="1:16" ht="13.5">
      <c r="A21" s="43">
        <v>21</v>
      </c>
      <c r="B21" s="41">
        <v>7</v>
      </c>
      <c r="C21" s="41"/>
      <c r="D21" s="42">
        <f t="shared" si="12"/>
        <v>2.6316132214369414</v>
      </c>
      <c r="E21" s="41">
        <f t="shared" si="6"/>
        <v>11.25</v>
      </c>
      <c r="F21" s="42">
        <f t="shared" si="7"/>
        <v>-8.618386778563059</v>
      </c>
      <c r="G21" s="52">
        <f t="shared" si="11"/>
        <v>0</v>
      </c>
      <c r="H21" s="53">
        <f t="shared" si="8"/>
        <v>-8.618386778563059</v>
      </c>
      <c r="I21" s="53">
        <f t="shared" si="9"/>
        <v>2.6316132214369414</v>
      </c>
      <c r="J21" s="53">
        <f t="shared" si="10"/>
        <v>-81.57870744994145</v>
      </c>
      <c r="K21" s="17">
        <f t="shared" si="3"/>
        <v>0.7106813301301215</v>
      </c>
      <c r="L21" s="52">
        <f t="shared" si="0"/>
        <v>1.8702383845988195</v>
      </c>
      <c r="M21" s="52">
        <f t="shared" si="4"/>
        <v>-107.85947201323758</v>
      </c>
      <c r="N21" s="17">
        <f t="shared" si="1"/>
        <v>1.5228632158804525</v>
      </c>
      <c r="O21" s="52">
        <f t="shared" si="2"/>
        <v>4.007586973350978</v>
      </c>
      <c r="P21" s="52">
        <f t="shared" si="5"/>
        <v>-72.58922000249223</v>
      </c>
    </row>
    <row r="22" spans="1:16" ht="13.5">
      <c r="A22" s="43">
        <v>22</v>
      </c>
      <c r="B22" s="41">
        <v>8</v>
      </c>
      <c r="C22" s="41"/>
      <c r="D22" s="42">
        <f t="shared" si="12"/>
        <v>2.6316132214369414</v>
      </c>
      <c r="E22" s="41">
        <f t="shared" si="6"/>
        <v>11.25</v>
      </c>
      <c r="F22" s="42">
        <f t="shared" si="7"/>
        <v>-8.618386778563059</v>
      </c>
      <c r="G22" s="52">
        <f t="shared" si="11"/>
        <v>0</v>
      </c>
      <c r="H22" s="53">
        <f t="shared" si="8"/>
        <v>-8.618386778563059</v>
      </c>
      <c r="I22" s="53">
        <f t="shared" si="9"/>
        <v>2.6316132214369414</v>
      </c>
      <c r="J22" s="53">
        <f t="shared" si="10"/>
        <v>-78.94709422850451</v>
      </c>
      <c r="K22" s="17">
        <f t="shared" si="3"/>
        <v>0.6768393620286872</v>
      </c>
      <c r="L22" s="52">
        <f t="shared" si="0"/>
        <v>1.7811794139036379</v>
      </c>
      <c r="M22" s="52">
        <f t="shared" si="4"/>
        <v>-106.07829259933393</v>
      </c>
      <c r="N22" s="17">
        <f t="shared" si="1"/>
        <v>1.6171686379944186</v>
      </c>
      <c r="O22" s="52">
        <f t="shared" si="2"/>
        <v>4.2557623690392825</v>
      </c>
      <c r="P22" s="52">
        <f t="shared" si="5"/>
        <v>-68.33345763345294</v>
      </c>
    </row>
    <row r="23" spans="1:16" ht="13.5">
      <c r="A23" s="60">
        <v>23</v>
      </c>
      <c r="B23" s="41">
        <v>9</v>
      </c>
      <c r="C23" s="41"/>
      <c r="D23" s="42">
        <f t="shared" si="12"/>
        <v>2.6316132214369414</v>
      </c>
      <c r="E23" s="41"/>
      <c r="F23" s="42">
        <f t="shared" si="7"/>
        <v>2.6316132214369414</v>
      </c>
      <c r="G23" s="53">
        <f aca="true" t="shared" si="13" ref="G23:G29">F23*$J$7</f>
        <v>1.3158066107184707</v>
      </c>
      <c r="H23" s="53">
        <f t="shared" si="8"/>
        <v>1.3158066107184707</v>
      </c>
      <c r="I23" s="53">
        <f t="shared" si="9"/>
        <v>1.3158066107184707</v>
      </c>
      <c r="J23" s="53">
        <f t="shared" si="10"/>
        <v>-77.63128761778604</v>
      </c>
      <c r="K23" s="17">
        <f t="shared" si="3"/>
        <v>0.6446089162177973</v>
      </c>
      <c r="L23" s="52">
        <f t="shared" si="0"/>
        <v>0.8481806732874465</v>
      </c>
      <c r="M23" s="52">
        <f t="shared" si="4"/>
        <v>-105.23011192604649</v>
      </c>
      <c r="N23" s="17">
        <f t="shared" si="1"/>
        <v>1.7173140545001013</v>
      </c>
      <c r="O23" s="52">
        <f t="shared" si="2"/>
        <v>2.2596531855909734</v>
      </c>
      <c r="P23" s="52">
        <f t="shared" si="5"/>
        <v>-66.07380444786196</v>
      </c>
    </row>
    <row r="24" spans="1:16" ht="13.5">
      <c r="A24" s="60">
        <v>24</v>
      </c>
      <c r="B24" s="41">
        <v>10</v>
      </c>
      <c r="C24" s="41"/>
      <c r="D24" s="42">
        <f t="shared" si="12"/>
        <v>2.6316132214369414</v>
      </c>
      <c r="E24" s="41"/>
      <c r="F24" s="42">
        <f t="shared" si="7"/>
        <v>2.6316132214369414</v>
      </c>
      <c r="G24" s="53">
        <f t="shared" si="13"/>
        <v>1.3158066107184707</v>
      </c>
      <c r="H24" s="53">
        <f t="shared" si="8"/>
        <v>1.3158066107184707</v>
      </c>
      <c r="I24" s="53">
        <f t="shared" si="9"/>
        <v>1.3158066107184707</v>
      </c>
      <c r="J24" s="53">
        <f t="shared" si="10"/>
        <v>-76.31548100706758</v>
      </c>
      <c r="K24" s="17">
        <f t="shared" si="3"/>
        <v>0.6139132535407593</v>
      </c>
      <c r="L24" s="52">
        <f t="shared" si="0"/>
        <v>0.8077911174166157</v>
      </c>
      <c r="M24" s="52">
        <f t="shared" si="4"/>
        <v>-104.42232080862988</v>
      </c>
      <c r="N24" s="17">
        <f t="shared" si="1"/>
        <v>1.8236611151704485</v>
      </c>
      <c r="O24" s="52">
        <f t="shared" si="2"/>
        <v>2.3995853510514946</v>
      </c>
      <c r="P24" s="52">
        <f t="shared" si="5"/>
        <v>-63.67421909681047</v>
      </c>
    </row>
    <row r="25" spans="1:16" ht="13.5">
      <c r="A25" s="43">
        <v>25</v>
      </c>
      <c r="B25" s="11">
        <v>11</v>
      </c>
      <c r="C25" s="11"/>
      <c r="D25" s="16">
        <f t="shared" si="12"/>
        <v>2.6316132214369414</v>
      </c>
      <c r="E25" s="11"/>
      <c r="F25" s="16">
        <f t="shared" si="7"/>
        <v>2.6316132214369414</v>
      </c>
      <c r="G25" s="52">
        <f t="shared" si="13"/>
        <v>1.3158066107184707</v>
      </c>
      <c r="H25" s="52">
        <f t="shared" si="8"/>
        <v>1.3158066107184707</v>
      </c>
      <c r="I25" s="52">
        <f t="shared" si="9"/>
        <v>1.3158066107184707</v>
      </c>
      <c r="J25" s="52">
        <f t="shared" si="10"/>
        <v>-74.9996743963491</v>
      </c>
      <c r="K25" s="17">
        <f t="shared" si="3"/>
        <v>0.5846792890864374</v>
      </c>
      <c r="L25" s="52">
        <f t="shared" si="0"/>
        <v>0.7693248737301102</v>
      </c>
      <c r="M25" s="52">
        <f t="shared" si="4"/>
        <v>-103.65299593489976</v>
      </c>
      <c r="N25" s="17">
        <f t="shared" si="1"/>
        <v>1.936593865443456</v>
      </c>
      <c r="O25" s="52">
        <f t="shared" si="2"/>
        <v>2.548183010427336</v>
      </c>
      <c r="P25" s="52">
        <f t="shared" si="5"/>
        <v>-61.12603608638313</v>
      </c>
    </row>
    <row r="26" spans="1:16" ht="13.5">
      <c r="A26" s="60">
        <v>26</v>
      </c>
      <c r="B26" s="41">
        <v>12</v>
      </c>
      <c r="C26" s="41"/>
      <c r="D26" s="42">
        <f t="shared" si="12"/>
        <v>2.6316132214369414</v>
      </c>
      <c r="E26" s="41"/>
      <c r="F26" s="42">
        <f t="shared" si="7"/>
        <v>2.6316132214369414</v>
      </c>
      <c r="G26" s="53">
        <f t="shared" si="13"/>
        <v>1.3158066107184707</v>
      </c>
      <c r="H26" s="53">
        <f t="shared" si="8"/>
        <v>1.3158066107184707</v>
      </c>
      <c r="I26" s="53">
        <f t="shared" si="9"/>
        <v>1.3158066107184707</v>
      </c>
      <c r="J26" s="53">
        <f t="shared" si="10"/>
        <v>-73.68386778563064</v>
      </c>
      <c r="K26" s="17">
        <f t="shared" si="3"/>
        <v>0.5568374181775595</v>
      </c>
      <c r="L26" s="52">
        <f t="shared" si="0"/>
        <v>0.7326903559334383</v>
      </c>
      <c r="M26" s="52">
        <f t="shared" si="4"/>
        <v>-102.92030557896632</v>
      </c>
      <c r="N26" s="17">
        <f t="shared" si="1"/>
        <v>2.0565201333048626</v>
      </c>
      <c r="O26" s="52">
        <f t="shared" si="2"/>
        <v>2.705982786478169</v>
      </c>
      <c r="P26" s="52">
        <f t="shared" si="5"/>
        <v>-58.420053299904964</v>
      </c>
    </row>
    <row r="27" spans="1:16" ht="13.5">
      <c r="A27" s="60">
        <v>27</v>
      </c>
      <c r="B27" s="41">
        <v>13</v>
      </c>
      <c r="C27" s="41"/>
      <c r="D27" s="42">
        <f t="shared" si="12"/>
        <v>2.6316132214369414</v>
      </c>
      <c r="E27" s="41"/>
      <c r="F27" s="42">
        <f t="shared" si="7"/>
        <v>2.6316132214369414</v>
      </c>
      <c r="G27" s="53">
        <f t="shared" si="13"/>
        <v>1.3158066107184707</v>
      </c>
      <c r="H27" s="53">
        <f t="shared" si="8"/>
        <v>1.3158066107184707</v>
      </c>
      <c r="I27" s="53">
        <f t="shared" si="9"/>
        <v>1.3158066107184707</v>
      </c>
      <c r="J27" s="53">
        <f t="shared" si="10"/>
        <v>-72.36806117491217</v>
      </c>
      <c r="K27" s="17">
        <f t="shared" si="3"/>
        <v>0.5303213506452946</v>
      </c>
      <c r="L27" s="52">
        <f t="shared" si="0"/>
        <v>0.6978003389842268</v>
      </c>
      <c r="M27" s="52">
        <f t="shared" si="4"/>
        <v>-102.2225052399821</v>
      </c>
      <c r="N27" s="17">
        <f t="shared" si="1"/>
        <v>2.1838730020554924</v>
      </c>
      <c r="O27" s="52">
        <f t="shared" si="2"/>
        <v>2.873554533074209</v>
      </c>
      <c r="P27" s="52">
        <f t="shared" si="5"/>
        <v>-55.54649876683075</v>
      </c>
    </row>
    <row r="28" spans="1:16" ht="13.5">
      <c r="A28" s="58">
        <v>28</v>
      </c>
      <c r="B28" s="33">
        <v>14</v>
      </c>
      <c r="C28" s="11"/>
      <c r="D28" s="16">
        <f t="shared" si="12"/>
        <v>2.6316132214369414</v>
      </c>
      <c r="E28" s="11"/>
      <c r="F28" s="16">
        <f t="shared" si="7"/>
        <v>2.6316132214369414</v>
      </c>
      <c r="G28" s="52">
        <f t="shared" si="13"/>
        <v>1.3158066107184707</v>
      </c>
      <c r="H28" s="52">
        <f t="shared" si="8"/>
        <v>1.3158066107184707</v>
      </c>
      <c r="I28" s="52">
        <f t="shared" si="9"/>
        <v>1.3158066107184707</v>
      </c>
      <c r="J28" s="54">
        <f t="shared" si="10"/>
        <v>-71.0522545641937</v>
      </c>
      <c r="K28" s="17">
        <f t="shared" si="3"/>
        <v>0.5050679529955189</v>
      </c>
      <c r="L28" s="52">
        <f t="shared" si="0"/>
        <v>0.6645717514135495</v>
      </c>
      <c r="M28" s="52">
        <f t="shared" si="4"/>
        <v>-101.55793348856855</v>
      </c>
      <c r="N28" s="17">
        <f t="shared" si="1"/>
        <v>2.319112374281753</v>
      </c>
      <c r="O28" s="52">
        <f t="shared" si="2"/>
        <v>3.051503393078939</v>
      </c>
      <c r="P28" s="52">
        <f t="shared" si="5"/>
        <v>-52.49499537375181</v>
      </c>
    </row>
    <row r="29" spans="1:16" ht="13.5">
      <c r="A29" s="58">
        <v>29</v>
      </c>
      <c r="B29" s="33">
        <v>15</v>
      </c>
      <c r="C29" s="20">
        <f>(-0.1*F4)+(-C14)</f>
        <v>-20</v>
      </c>
      <c r="D29" s="16">
        <f t="shared" si="12"/>
        <v>2.6316132214369414</v>
      </c>
      <c r="E29" s="11"/>
      <c r="F29" s="16">
        <f t="shared" si="7"/>
        <v>2.6316132214369414</v>
      </c>
      <c r="G29" s="52">
        <f t="shared" si="13"/>
        <v>1.3158066107184707</v>
      </c>
      <c r="H29" s="52">
        <f t="shared" si="8"/>
        <v>1.3158066107184707</v>
      </c>
      <c r="I29" s="52">
        <f>H29+E29-C29</f>
        <v>21.31580661071847</v>
      </c>
      <c r="J29" s="54">
        <f t="shared" si="10"/>
        <v>-49.736447953475235</v>
      </c>
      <c r="K29" s="17">
        <f t="shared" si="3"/>
        <v>0.4810170980909702</v>
      </c>
      <c r="L29" s="53">
        <f t="shared" si="0"/>
        <v>10.253267439356119</v>
      </c>
      <c r="M29" s="55">
        <f t="shared" si="4"/>
        <v>-91.30466604921243</v>
      </c>
      <c r="N29" s="17">
        <f t="shared" si="1"/>
        <v>2.4627266326771915</v>
      </c>
      <c r="O29" s="53">
        <f t="shared" si="2"/>
        <v>52.49500463721292</v>
      </c>
      <c r="P29" s="55">
        <f t="shared" si="5"/>
        <v>9.263461109298987E-06</v>
      </c>
    </row>
    <row r="30" spans="1:13" ht="13.5">
      <c r="A30" s="43">
        <v>30</v>
      </c>
      <c r="G30" s="28" t="s">
        <v>34</v>
      </c>
      <c r="H30" s="7">
        <v>16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111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1.5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$I$4*$O$3*L3*D32</f>
        <v>27.63193882508788</v>
      </c>
      <c r="E35" s="17">
        <f>$E$7</f>
        <v>0</v>
      </c>
      <c r="F35" s="81"/>
      <c r="G35" s="39">
        <f>$G$7</f>
        <v>1</v>
      </c>
      <c r="H35" s="39">
        <f>$H$7</f>
        <v>1</v>
      </c>
      <c r="I35" s="39">
        <f>$I$7</f>
        <v>1</v>
      </c>
      <c r="J35" s="21">
        <v>0.5</v>
      </c>
      <c r="K35" s="18">
        <v>0.05</v>
      </c>
      <c r="L35" s="24"/>
      <c r="M35" s="24">
        <f>M57</f>
        <v>63.45343235277273</v>
      </c>
      <c r="N35" s="24">
        <v>0.10559064429238285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1.4940922735377575</v>
      </c>
      <c r="O38" s="16">
        <f aca="true" t="shared" si="16" ref="O38:O57">I38*N38</f>
        <v>-20.89121435653961</v>
      </c>
      <c r="P38" s="16">
        <f>O38</f>
        <v>-20.89121435653961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1.3513973560205275</v>
      </c>
      <c r="O39" s="16">
        <f t="shared" si="16"/>
        <v>-44.090610827414366</v>
      </c>
      <c r="P39" s="16">
        <f aca="true" t="shared" si="19" ref="P39:P57">O39+P38</f>
        <v>-64.98182518395397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1.2223306727468461</v>
      </c>
      <c r="O40" s="16">
        <f t="shared" si="16"/>
        <v>-39.87968879352621</v>
      </c>
      <c r="P40" s="16">
        <f t="shared" si="19"/>
        <v>-104.86151397748019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1.1055906442923829</v>
      </c>
      <c r="O41" s="16">
        <f t="shared" si="16"/>
        <v>-15.45897234700693</v>
      </c>
      <c r="P41" s="16">
        <f t="shared" si="19"/>
        <v>-120.32048632448712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-129.6421838423487</v>
      </c>
    </row>
    <row r="43" spans="1:16" ht="13.5">
      <c r="A43" s="43">
        <v>43</v>
      </c>
      <c r="B43" s="11">
        <v>1</v>
      </c>
      <c r="C43" s="11"/>
      <c r="D43" s="16">
        <f>$D$35*G35*(1+$E$7)^(B43-1)</f>
        <v>27.63193882508788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17.145029117493607</v>
      </c>
      <c r="G43" s="16">
        <f aca="true" t="shared" si="22" ref="G43:G50">F43*(1-$J$7)</f>
        <v>8.572514558746803</v>
      </c>
      <c r="H43" s="16">
        <f aca="true" t="shared" si="23" ref="H43:H57">F43-G43</f>
        <v>8.572514558746803</v>
      </c>
      <c r="I43" s="16">
        <f aca="true" t="shared" si="24" ref="I43:I56">H43+E43</f>
        <v>19.059424266341075</v>
      </c>
      <c r="J43" s="16">
        <f aca="true" t="shared" si="25" ref="J43:J57">I43+J42</f>
        <v>-74.15755091227467</v>
      </c>
      <c r="K43" s="18">
        <f t="shared" si="17"/>
        <v>0.9523809523809523</v>
      </c>
      <c r="L43" s="16">
        <f t="shared" si="14"/>
        <v>18.151832634610546</v>
      </c>
      <c r="M43" s="16">
        <f t="shared" si="18"/>
        <v>-96.58611647318752</v>
      </c>
      <c r="N43" s="18">
        <f t="shared" si="15"/>
        <v>0.9044939057349164</v>
      </c>
      <c r="O43" s="16">
        <f t="shared" si="16"/>
        <v>17.239133095721684</v>
      </c>
      <c r="P43" s="16">
        <f t="shared" si="19"/>
        <v>-112.403050746627</v>
      </c>
    </row>
    <row r="44" spans="1:16" ht="13.5">
      <c r="A44" s="43">
        <v>44</v>
      </c>
      <c r="B44" s="41">
        <v>2</v>
      </c>
      <c r="C44" s="41"/>
      <c r="D44" s="42">
        <f>$D$35*H35*(1+E35)^(B44-1)</f>
        <v>27.63193882508788</v>
      </c>
      <c r="E44" s="66">
        <f t="shared" si="20"/>
        <v>10.486909707594272</v>
      </c>
      <c r="F44" s="42">
        <f t="shared" si="21"/>
        <v>17.145029117493607</v>
      </c>
      <c r="G44" s="42">
        <f t="shared" si="22"/>
        <v>8.572514558746803</v>
      </c>
      <c r="H44" s="42">
        <f t="shared" si="23"/>
        <v>8.572514558746803</v>
      </c>
      <c r="I44" s="42">
        <f t="shared" si="24"/>
        <v>19.059424266341075</v>
      </c>
      <c r="J44" s="42">
        <f t="shared" si="25"/>
        <v>-55.0981266459336</v>
      </c>
      <c r="K44" s="18">
        <f t="shared" si="17"/>
        <v>0.9070294784580498</v>
      </c>
      <c r="L44" s="16">
        <f t="shared" si="14"/>
        <v>17.287459652010046</v>
      </c>
      <c r="M44" s="16">
        <f t="shared" si="18"/>
        <v>-79.29865682117747</v>
      </c>
      <c r="N44" s="18">
        <f t="shared" si="15"/>
        <v>0.8181092255116038</v>
      </c>
      <c r="O44" s="16">
        <f t="shared" si="16"/>
        <v>15.592690825233365</v>
      </c>
      <c r="P44" s="16">
        <f t="shared" si="19"/>
        <v>-96.81035992139364</v>
      </c>
    </row>
    <row r="45" spans="1:16" ht="13.5">
      <c r="A45" s="60">
        <v>45</v>
      </c>
      <c r="B45" s="41">
        <v>3</v>
      </c>
      <c r="C45" s="41"/>
      <c r="D45" s="42">
        <f>$D$35*I35*(1+E35)^(B45-1)</f>
        <v>27.63193882508788</v>
      </c>
      <c r="E45" s="66">
        <f t="shared" si="20"/>
        <v>10.486909707594272</v>
      </c>
      <c r="F45" s="42">
        <f t="shared" si="21"/>
        <v>17.145029117493607</v>
      </c>
      <c r="G45" s="42">
        <f t="shared" si="22"/>
        <v>8.572514558746803</v>
      </c>
      <c r="H45" s="42">
        <f t="shared" si="23"/>
        <v>8.572514558746803</v>
      </c>
      <c r="I45" s="42">
        <f t="shared" si="24"/>
        <v>19.059424266341075</v>
      </c>
      <c r="J45" s="42">
        <f t="shared" si="25"/>
        <v>-36.03870237959252</v>
      </c>
      <c r="K45" s="18">
        <f t="shared" si="17"/>
        <v>0.863837598531476</v>
      </c>
      <c r="L45" s="16">
        <f t="shared" si="14"/>
        <v>16.464247287628613</v>
      </c>
      <c r="M45" s="16">
        <f t="shared" si="18"/>
        <v>-62.834409533548865</v>
      </c>
      <c r="N45" s="18">
        <f t="shared" si="15"/>
        <v>0.739974808700758</v>
      </c>
      <c r="O45" s="16">
        <f t="shared" si="16"/>
        <v>14.103493825432324</v>
      </c>
      <c r="P45" s="16">
        <f t="shared" si="19"/>
        <v>-82.70686609596132</v>
      </c>
    </row>
    <row r="46" spans="1:16" ht="13.5">
      <c r="A46" s="58">
        <v>46</v>
      </c>
      <c r="B46" s="33">
        <v>4</v>
      </c>
      <c r="C46" s="41"/>
      <c r="D46" s="42">
        <f aca="true" t="shared" si="26" ref="D46:D57">$D$35*(1+$E$7)^(B46-1)</f>
        <v>27.63193882508788</v>
      </c>
      <c r="E46" s="66">
        <f t="shared" si="20"/>
        <v>10.486909707594272</v>
      </c>
      <c r="F46" s="42">
        <f t="shared" si="21"/>
        <v>17.145029117493607</v>
      </c>
      <c r="G46" s="42">
        <f t="shared" si="22"/>
        <v>8.572514558746803</v>
      </c>
      <c r="H46" s="42">
        <f t="shared" si="23"/>
        <v>8.572514558746803</v>
      </c>
      <c r="I46" s="42">
        <f t="shared" si="24"/>
        <v>19.059424266341075</v>
      </c>
      <c r="J46" s="62">
        <f t="shared" si="25"/>
        <v>-16.979278113251446</v>
      </c>
      <c r="K46" s="18">
        <f t="shared" si="17"/>
        <v>0.822702474791882</v>
      </c>
      <c r="L46" s="16">
        <f t="shared" si="14"/>
        <v>15.680235512027252</v>
      </c>
      <c r="M46" s="16">
        <f t="shared" si="18"/>
        <v>-47.15417402152161</v>
      </c>
      <c r="N46" s="18">
        <f t="shared" si="15"/>
        <v>0.6693027048671962</v>
      </c>
      <c r="O46" s="16">
        <f t="shared" si="16"/>
        <v>12.75652421467356</v>
      </c>
      <c r="P46" s="16">
        <f t="shared" si="19"/>
        <v>-69.95034188128776</v>
      </c>
    </row>
    <row r="47" spans="1:16" ht="13.5">
      <c r="A47" s="58">
        <v>47</v>
      </c>
      <c r="B47" s="33">
        <v>5</v>
      </c>
      <c r="C47" s="41"/>
      <c r="D47" s="42">
        <f t="shared" si="26"/>
        <v>27.63193882508788</v>
      </c>
      <c r="E47" s="66">
        <f t="shared" si="20"/>
        <v>10.486909707594272</v>
      </c>
      <c r="F47" s="42">
        <f t="shared" si="21"/>
        <v>17.145029117493607</v>
      </c>
      <c r="G47" s="42">
        <f t="shared" si="22"/>
        <v>8.572514558746803</v>
      </c>
      <c r="H47" s="42">
        <f t="shared" si="23"/>
        <v>8.572514558746803</v>
      </c>
      <c r="I47" s="42">
        <f t="shared" si="24"/>
        <v>19.059424266341075</v>
      </c>
      <c r="J47" s="62">
        <f t="shared" si="25"/>
        <v>2.080146153089629</v>
      </c>
      <c r="K47" s="18">
        <f t="shared" si="17"/>
        <v>0.783526166468459</v>
      </c>
      <c r="L47" s="16">
        <f t="shared" si="14"/>
        <v>14.933557630502143</v>
      </c>
      <c r="M47" s="16">
        <f t="shared" si="18"/>
        <v>-32.22061639101947</v>
      </c>
      <c r="N47" s="18">
        <f t="shared" si="15"/>
        <v>0.6053802176442744</v>
      </c>
      <c r="O47" s="16">
        <f t="shared" si="16"/>
        <v>11.538198410532125</v>
      </c>
      <c r="P47" s="16">
        <f t="shared" si="19"/>
        <v>-58.41214347075563</v>
      </c>
    </row>
    <row r="48" spans="1:16" ht="13.5">
      <c r="A48" s="60">
        <v>48</v>
      </c>
      <c r="B48" s="41">
        <v>6</v>
      </c>
      <c r="C48" s="41"/>
      <c r="D48" s="42">
        <f t="shared" si="26"/>
        <v>27.63193882508788</v>
      </c>
      <c r="E48" s="66">
        <f t="shared" si="20"/>
        <v>10.486909707594272</v>
      </c>
      <c r="F48" s="42">
        <f t="shared" si="21"/>
        <v>17.145029117493607</v>
      </c>
      <c r="G48" s="42">
        <f t="shared" si="22"/>
        <v>8.572514558746803</v>
      </c>
      <c r="H48" s="42">
        <f t="shared" si="23"/>
        <v>8.572514558746803</v>
      </c>
      <c r="I48" s="42">
        <f t="shared" si="24"/>
        <v>19.059424266341075</v>
      </c>
      <c r="J48" s="42">
        <f t="shared" si="25"/>
        <v>21.139570419430704</v>
      </c>
      <c r="K48" s="18">
        <f t="shared" si="17"/>
        <v>0.7462153966366276</v>
      </c>
      <c r="L48" s="16">
        <f t="shared" si="14"/>
        <v>14.222435838573471</v>
      </c>
      <c r="M48" s="16">
        <f t="shared" si="18"/>
        <v>-17.998180552445998</v>
      </c>
      <c r="N48" s="18">
        <f t="shared" si="15"/>
        <v>0.5475627175117236</v>
      </c>
      <c r="O48" s="16">
        <f t="shared" si="16"/>
        <v>10.436230145486608</v>
      </c>
      <c r="P48" s="16">
        <f t="shared" si="19"/>
        <v>-47.97591332526902</v>
      </c>
    </row>
    <row r="49" spans="1:16" ht="13.5">
      <c r="A49" s="60">
        <v>49</v>
      </c>
      <c r="B49" s="41">
        <v>7</v>
      </c>
      <c r="C49" s="41"/>
      <c r="D49" s="42">
        <f t="shared" si="26"/>
        <v>27.63193882508788</v>
      </c>
      <c r="E49" s="66">
        <f t="shared" si="20"/>
        <v>10.486909707594272</v>
      </c>
      <c r="F49" s="42">
        <f t="shared" si="21"/>
        <v>17.145029117493607</v>
      </c>
      <c r="G49" s="42">
        <f t="shared" si="22"/>
        <v>8.572514558746803</v>
      </c>
      <c r="H49" s="42">
        <f t="shared" si="23"/>
        <v>8.572514558746803</v>
      </c>
      <c r="I49" s="42">
        <f t="shared" si="24"/>
        <v>19.059424266341075</v>
      </c>
      <c r="J49" s="42">
        <f t="shared" si="25"/>
        <v>40.19899468577178</v>
      </c>
      <c r="K49" s="18">
        <f t="shared" si="17"/>
        <v>0.7106813301301215</v>
      </c>
      <c r="L49" s="16">
        <f t="shared" si="14"/>
        <v>13.54517698911759</v>
      </c>
      <c r="M49" s="16">
        <f t="shared" si="18"/>
        <v>-4.453003563328409</v>
      </c>
      <c r="N49" s="18">
        <f t="shared" si="15"/>
        <v>0.49526714099700353</v>
      </c>
      <c r="O49" s="16">
        <f t="shared" si="16"/>
        <v>9.439506565439656</v>
      </c>
      <c r="P49" s="16">
        <f t="shared" si="19"/>
        <v>-38.53640675982936</v>
      </c>
    </row>
    <row r="50" spans="1:16" ht="13.5">
      <c r="A50" s="43">
        <v>50</v>
      </c>
      <c r="B50" s="41">
        <v>8</v>
      </c>
      <c r="C50" s="41"/>
      <c r="D50" s="42">
        <f t="shared" si="26"/>
        <v>27.63193882508788</v>
      </c>
      <c r="E50" s="66">
        <f t="shared" si="20"/>
        <v>10.486909707594272</v>
      </c>
      <c r="F50" s="42">
        <f t="shared" si="21"/>
        <v>17.145029117493607</v>
      </c>
      <c r="G50" s="42">
        <f t="shared" si="22"/>
        <v>8.572514558746803</v>
      </c>
      <c r="H50" s="42">
        <f t="shared" si="23"/>
        <v>8.572514558746803</v>
      </c>
      <c r="I50" s="42">
        <f t="shared" si="24"/>
        <v>19.059424266341075</v>
      </c>
      <c r="J50" s="42">
        <f t="shared" si="25"/>
        <v>59.258418952112855</v>
      </c>
      <c r="K50" s="18">
        <f t="shared" si="17"/>
        <v>0.6768393620286872</v>
      </c>
      <c r="L50" s="16">
        <f t="shared" si="14"/>
        <v>12.900168561064373</v>
      </c>
      <c r="M50" s="16">
        <f t="shared" si="18"/>
        <v>8.447164997735964</v>
      </c>
      <c r="N50" s="18">
        <f t="shared" si="15"/>
        <v>0.4479661107425453</v>
      </c>
      <c r="O50" s="16">
        <f t="shared" si="16"/>
        <v>8.5379761615849</v>
      </c>
      <c r="P50" s="16">
        <f t="shared" si="19"/>
        <v>-29.99843059824446</v>
      </c>
    </row>
    <row r="51" spans="1:16" ht="13.5">
      <c r="A51" s="43">
        <v>51</v>
      </c>
      <c r="B51" s="11">
        <v>9</v>
      </c>
      <c r="C51" s="11"/>
      <c r="D51" s="42">
        <f t="shared" si="26"/>
        <v>27.63193882508788</v>
      </c>
      <c r="E51" s="11"/>
      <c r="F51" s="16">
        <f t="shared" si="21"/>
        <v>27.63193882508788</v>
      </c>
      <c r="G51" s="16">
        <f aca="true" t="shared" si="27" ref="G51:G57">F51*$J$7</f>
        <v>13.81596941254394</v>
      </c>
      <c r="H51" s="16">
        <f t="shared" si="23"/>
        <v>13.81596941254394</v>
      </c>
      <c r="I51" s="16">
        <f t="shared" si="24"/>
        <v>13.81596941254394</v>
      </c>
      <c r="J51" s="16">
        <f t="shared" si="25"/>
        <v>73.0743883646568</v>
      </c>
      <c r="K51" s="18">
        <f t="shared" si="17"/>
        <v>0.6446089162177973</v>
      </c>
      <c r="L51" s="16">
        <f t="shared" si="14"/>
        <v>8.905897069518186</v>
      </c>
      <c r="M51" s="16">
        <f t="shared" si="18"/>
        <v>17.35306206725415</v>
      </c>
      <c r="N51" s="18">
        <f t="shared" si="15"/>
        <v>0.40518261714240483</v>
      </c>
      <c r="O51" s="16">
        <f t="shared" si="16"/>
        <v>5.597990644933967</v>
      </c>
      <c r="P51" s="16">
        <f t="shared" si="19"/>
        <v>-24.400439953310496</v>
      </c>
    </row>
    <row r="52" spans="1:16" ht="13.5">
      <c r="A52" s="43">
        <v>52</v>
      </c>
      <c r="B52" s="11">
        <v>10</v>
      </c>
      <c r="C52" s="11"/>
      <c r="D52" s="42">
        <f t="shared" si="26"/>
        <v>27.63193882508788</v>
      </c>
      <c r="E52" s="11"/>
      <c r="F52" s="16">
        <f t="shared" si="21"/>
        <v>27.63193882508788</v>
      </c>
      <c r="G52" s="16">
        <f t="shared" si="27"/>
        <v>13.81596941254394</v>
      </c>
      <c r="H52" s="16">
        <f t="shared" si="23"/>
        <v>13.81596941254394</v>
      </c>
      <c r="I52" s="16">
        <f t="shared" si="24"/>
        <v>13.81596941254394</v>
      </c>
      <c r="J52" s="16">
        <f t="shared" si="25"/>
        <v>86.89035777720073</v>
      </c>
      <c r="K52" s="18">
        <f t="shared" si="17"/>
        <v>0.6139132535407593</v>
      </c>
      <c r="L52" s="16">
        <f t="shared" si="14"/>
        <v>8.481806732874462</v>
      </c>
      <c r="M52" s="16">
        <f t="shared" si="18"/>
        <v>25.83486880012861</v>
      </c>
      <c r="N52" s="18">
        <f t="shared" si="15"/>
        <v>0.36648520791502903</v>
      </c>
      <c r="O52" s="16">
        <f t="shared" si="16"/>
        <v>5.063348422703847</v>
      </c>
      <c r="P52" s="16">
        <f t="shared" si="19"/>
        <v>-19.33709153060665</v>
      </c>
    </row>
    <row r="53" spans="1:16" ht="13.5">
      <c r="A53" s="43">
        <v>53</v>
      </c>
      <c r="B53" s="11">
        <v>11</v>
      </c>
      <c r="C53" s="11"/>
      <c r="D53" s="42">
        <f t="shared" si="26"/>
        <v>27.63193882508788</v>
      </c>
      <c r="E53" s="11"/>
      <c r="F53" s="16">
        <f t="shared" si="21"/>
        <v>27.63193882508788</v>
      </c>
      <c r="G53" s="16">
        <f t="shared" si="27"/>
        <v>13.81596941254394</v>
      </c>
      <c r="H53" s="16">
        <f t="shared" si="23"/>
        <v>13.81596941254394</v>
      </c>
      <c r="I53" s="16">
        <f t="shared" si="24"/>
        <v>13.81596941254394</v>
      </c>
      <c r="J53" s="16">
        <f t="shared" si="25"/>
        <v>100.70632718974467</v>
      </c>
      <c r="K53" s="18">
        <f t="shared" si="17"/>
        <v>0.5846792890864374</v>
      </c>
      <c r="L53" s="16">
        <f t="shared" si="14"/>
        <v>8.077911174166156</v>
      </c>
      <c r="M53" s="16">
        <f t="shared" si="18"/>
        <v>33.912779974294764</v>
      </c>
      <c r="N53" s="18">
        <f t="shared" si="15"/>
        <v>0.3314836371011375</v>
      </c>
      <c r="O53" s="16">
        <f t="shared" si="16"/>
        <v>4.5797677909481305</v>
      </c>
      <c r="P53" s="16">
        <f t="shared" si="19"/>
        <v>-14.757323739658519</v>
      </c>
    </row>
    <row r="54" spans="1:16" ht="13.5">
      <c r="A54" s="43">
        <v>54</v>
      </c>
      <c r="B54" s="11">
        <v>12</v>
      </c>
      <c r="C54" s="11"/>
      <c r="D54" s="42">
        <f t="shared" si="26"/>
        <v>27.63193882508788</v>
      </c>
      <c r="E54" s="11"/>
      <c r="F54" s="16">
        <f t="shared" si="21"/>
        <v>27.63193882508788</v>
      </c>
      <c r="G54" s="16">
        <f t="shared" si="27"/>
        <v>13.81596941254394</v>
      </c>
      <c r="H54" s="16">
        <f t="shared" si="23"/>
        <v>13.81596941254394</v>
      </c>
      <c r="I54" s="16">
        <f t="shared" si="24"/>
        <v>13.81596941254394</v>
      </c>
      <c r="J54" s="16">
        <f t="shared" si="25"/>
        <v>114.5222966022886</v>
      </c>
      <c r="K54" s="18">
        <f t="shared" si="17"/>
        <v>0.5568374181775595</v>
      </c>
      <c r="L54" s="16">
        <f t="shared" si="14"/>
        <v>7.693248737301101</v>
      </c>
      <c r="M54" s="16">
        <f t="shared" si="18"/>
        <v>41.60602871159587</v>
      </c>
      <c r="N54" s="18">
        <f t="shared" si="15"/>
        <v>0.29982492960882356</v>
      </c>
      <c r="O54" s="16">
        <f t="shared" si="16"/>
        <v>4.142372056593646</v>
      </c>
      <c r="P54" s="16">
        <f t="shared" si="19"/>
        <v>-10.614951683064874</v>
      </c>
    </row>
    <row r="55" spans="1:16" ht="13.5">
      <c r="A55" s="43">
        <v>55</v>
      </c>
      <c r="B55" s="11">
        <v>13</v>
      </c>
      <c r="C55" s="11"/>
      <c r="D55" s="42">
        <f t="shared" si="26"/>
        <v>27.63193882508788</v>
      </c>
      <c r="E55" s="11"/>
      <c r="F55" s="16">
        <f t="shared" si="21"/>
        <v>27.63193882508788</v>
      </c>
      <c r="G55" s="16">
        <f t="shared" si="27"/>
        <v>13.81596941254394</v>
      </c>
      <c r="H55" s="16">
        <f t="shared" si="23"/>
        <v>13.81596941254394</v>
      </c>
      <c r="I55" s="16">
        <f t="shared" si="24"/>
        <v>13.81596941254394</v>
      </c>
      <c r="J55" s="16">
        <f t="shared" si="25"/>
        <v>128.33826601483256</v>
      </c>
      <c r="K55" s="18">
        <f t="shared" si="17"/>
        <v>0.5303213506452946</v>
      </c>
      <c r="L55" s="16">
        <f t="shared" si="14"/>
        <v>7.326903559334379</v>
      </c>
      <c r="M55" s="16">
        <f t="shared" si="18"/>
        <v>48.93293227093025</v>
      </c>
      <c r="N55" s="18">
        <f t="shared" si="15"/>
        <v>0.2711898216185812</v>
      </c>
      <c r="O55" s="16">
        <f t="shared" si="16"/>
        <v>3.7467502804755646</v>
      </c>
      <c r="P55" s="16">
        <f t="shared" si="19"/>
        <v>-6.868201402589309</v>
      </c>
    </row>
    <row r="56" spans="1:16" ht="13.5">
      <c r="A56" s="43">
        <v>56</v>
      </c>
      <c r="B56" s="11">
        <v>14</v>
      </c>
      <c r="C56" s="11"/>
      <c r="D56" s="42">
        <f t="shared" si="26"/>
        <v>27.63193882508788</v>
      </c>
      <c r="E56" s="11"/>
      <c r="F56" s="16">
        <f t="shared" si="21"/>
        <v>27.63193882508788</v>
      </c>
      <c r="G56" s="16">
        <f t="shared" si="27"/>
        <v>13.81596941254394</v>
      </c>
      <c r="H56" s="16">
        <f t="shared" si="23"/>
        <v>13.81596941254394</v>
      </c>
      <c r="I56" s="16">
        <f t="shared" si="24"/>
        <v>13.81596941254394</v>
      </c>
      <c r="J56" s="16">
        <f t="shared" si="25"/>
        <v>142.1542354273765</v>
      </c>
      <c r="K56" s="18">
        <f t="shared" si="17"/>
        <v>0.5050679529955189</v>
      </c>
      <c r="L56" s="16">
        <f t="shared" si="14"/>
        <v>6.978003389842269</v>
      </c>
      <c r="M56" s="16">
        <f t="shared" si="18"/>
        <v>55.91093566077252</v>
      </c>
      <c r="N56" s="18">
        <f t="shared" si="15"/>
        <v>0.24528954095134575</v>
      </c>
      <c r="O56" s="16">
        <f t="shared" si="16"/>
        <v>3.3889127950007367</v>
      </c>
      <c r="P56" s="16">
        <f t="shared" si="19"/>
        <v>-3.479288607588572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42">
        <f t="shared" si="26"/>
        <v>27.63193882508788</v>
      </c>
      <c r="E57" s="11"/>
      <c r="F57" s="16">
        <f t="shared" si="21"/>
        <v>27.63193882508788</v>
      </c>
      <c r="G57" s="16">
        <f t="shared" si="27"/>
        <v>13.81596941254394</v>
      </c>
      <c r="H57" s="16">
        <f t="shared" si="23"/>
        <v>13.81596941254394</v>
      </c>
      <c r="I57" s="16">
        <f>H57+E57-C57</f>
        <v>15.680308916116255</v>
      </c>
      <c r="J57" s="16">
        <f t="shared" si="25"/>
        <v>157.83454434349275</v>
      </c>
      <c r="K57" s="18">
        <f t="shared" si="17"/>
        <v>0.4810170980909702</v>
      </c>
      <c r="L57" s="42">
        <f t="shared" si="14"/>
        <v>7.542496692000207</v>
      </c>
      <c r="M57" s="56">
        <f t="shared" si="18"/>
        <v>63.45343235277273</v>
      </c>
      <c r="N57" s="18">
        <f t="shared" si="15"/>
        <v>0.22186289493100744</v>
      </c>
      <c r="O57" s="16">
        <f t="shared" si="16"/>
        <v>3.47887872954204</v>
      </c>
      <c r="P57" s="56">
        <f t="shared" si="19"/>
        <v>-0.0004098780465318086</v>
      </c>
    </row>
    <row r="58" spans="1:13" ht="13.5">
      <c r="A58" s="43">
        <v>58</v>
      </c>
      <c r="G58" s="28" t="s">
        <v>34</v>
      </c>
      <c r="H58" s="7">
        <f>H30</f>
        <v>16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47+(-J47)/(J48-J47),0),0)+IF(J49&gt;0,IF(J48&lt;0,B48+(-J48)/(J49-J48),0),0)+IF(J50&gt;0,IF(J49&lt;0,B49+(-J49)/(J50-J49),0),0)+IF(J51&gt;0,IF(J50&lt;0,B50+(-J50)/(J51-J50),0),0)</f>
        <v>4.890859969114431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2.6316132214369414</v>
      </c>
      <c r="E62" s="17">
        <f>$E$7</f>
        <v>0</v>
      </c>
      <c r="F62" s="81"/>
      <c r="G62" s="39">
        <f>$G$7</f>
        <v>1</v>
      </c>
      <c r="H62" s="39">
        <f>$H$7</f>
        <v>1</v>
      </c>
      <c r="I62" s="39">
        <f>$I$7</f>
        <v>1</v>
      </c>
      <c r="J62" s="21">
        <v>0.5</v>
      </c>
      <c r="K62" s="18">
        <v>0.05</v>
      </c>
      <c r="L62" s="24"/>
      <c r="M62" s="42">
        <f>M84</f>
        <v>-14.359042531900629</v>
      </c>
      <c r="N62" s="24">
        <v>0.0025742896318039386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1.0103369886127138</v>
      </c>
      <c r="O65" s="16">
        <f aca="true" t="shared" si="30" ref="O65:O84">I65*N65</f>
        <v>-5.182955845696526</v>
      </c>
      <c r="P65" s="16">
        <f>O65</f>
        <v>-5.182955845696526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1.0077427668564698</v>
      </c>
      <c r="O66" s="16">
        <f t="shared" si="30"/>
        <v>-12.062511242333903</v>
      </c>
      <c r="P66" s="16">
        <f aca="true" t="shared" si="33" ref="P66:P83">O66+P65</f>
        <v>-17.24546708803043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1.0051552062307163</v>
      </c>
      <c r="O67" s="16">
        <f t="shared" si="30"/>
        <v>-12.03153857731966</v>
      </c>
      <c r="P67" s="16">
        <f t="shared" si="33"/>
        <v>-29.27700566535009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1.002574289631804</v>
      </c>
      <c r="O68" s="16">
        <f t="shared" si="30"/>
        <v>-5.143133760080583</v>
      </c>
      <c r="P68" s="16">
        <f t="shared" si="33"/>
        <v>-34.42013942543067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-37.84009131878406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2.6316132214369414</v>
      </c>
      <c r="E70" s="11">
        <f aca="true" t="shared" si="34" ref="E70:E77">SUM($C$65:$C$68)*0.9/8</f>
        <v>3.847445880022569</v>
      </c>
      <c r="F70" s="17">
        <f aca="true" t="shared" si="35" ref="F70:F84">D70-E70</f>
        <v>-1.2158326585856276</v>
      </c>
      <c r="G70" s="16">
        <f aca="true" t="shared" si="36" ref="G70:G77">F70*(1-$J$7)</f>
        <v>-0.6079163292928138</v>
      </c>
      <c r="H70" s="16">
        <f aca="true" t="shared" si="37" ref="H70:H84">F70-G70</f>
        <v>-0.6079163292928138</v>
      </c>
      <c r="I70" s="16">
        <f aca="true" t="shared" si="38" ref="I70:I83">H70+E70</f>
        <v>3.2395295507297552</v>
      </c>
      <c r="J70" s="16">
        <f aca="true" t="shared" si="39" ref="J70:J84">I70+J69</f>
        <v>-30.95998938280419</v>
      </c>
      <c r="K70" s="18">
        <f t="shared" si="31"/>
        <v>0.9523809523809523</v>
      </c>
      <c r="L70" s="16">
        <f t="shared" si="28"/>
        <v>3.085266238790243</v>
      </c>
      <c r="M70" s="16">
        <f t="shared" si="32"/>
        <v>-39.00988494357902</v>
      </c>
      <c r="N70" s="18">
        <f t="shared" si="29"/>
        <v>0.9974323203193757</v>
      </c>
      <c r="O70" s="16">
        <f t="shared" si="30"/>
        <v>3.2312114765275646</v>
      </c>
      <c r="P70" s="16">
        <f t="shared" si="33"/>
        <v>-34.6088798422565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2.6316132214369414</v>
      </c>
      <c r="E71" s="11">
        <f t="shared" si="34"/>
        <v>3.847445880022569</v>
      </c>
      <c r="F71" s="17">
        <f t="shared" si="35"/>
        <v>-1.2158326585856276</v>
      </c>
      <c r="G71" s="16">
        <f t="shared" si="36"/>
        <v>-0.6079163292928138</v>
      </c>
      <c r="H71" s="16">
        <f t="shared" si="37"/>
        <v>-0.6079163292928138</v>
      </c>
      <c r="I71" s="16">
        <f t="shared" si="38"/>
        <v>3.2395295507297552</v>
      </c>
      <c r="J71" s="16">
        <f t="shared" si="39"/>
        <v>-27.720459832074432</v>
      </c>
      <c r="K71" s="18">
        <f t="shared" si="31"/>
        <v>0.9070294784580498</v>
      </c>
      <c r="L71" s="16">
        <f t="shared" si="28"/>
        <v>2.9383487988478505</v>
      </c>
      <c r="M71" s="16">
        <f t="shared" si="32"/>
        <v>-36.07153614473117</v>
      </c>
      <c r="N71" s="18">
        <f t="shared" si="29"/>
        <v>0.9948712336176937</v>
      </c>
      <c r="O71" s="16">
        <f t="shared" si="30"/>
        <v>3.2229147604754846</v>
      </c>
      <c r="P71" s="16">
        <f t="shared" si="33"/>
        <v>-31.385965081781016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2.6316132214369414</v>
      </c>
      <c r="E72" s="11">
        <f t="shared" si="34"/>
        <v>3.847445880022569</v>
      </c>
      <c r="F72" s="17">
        <f t="shared" si="35"/>
        <v>-1.2158326585856276</v>
      </c>
      <c r="G72" s="16">
        <f t="shared" si="36"/>
        <v>-0.6079163292928138</v>
      </c>
      <c r="H72" s="16">
        <f t="shared" si="37"/>
        <v>-0.6079163292928138</v>
      </c>
      <c r="I72" s="16">
        <f t="shared" si="38"/>
        <v>3.2395295507297552</v>
      </c>
      <c r="J72" s="16">
        <f t="shared" si="39"/>
        <v>-24.480930281344676</v>
      </c>
      <c r="K72" s="18">
        <f t="shared" si="31"/>
        <v>0.863837598531476</v>
      </c>
      <c r="L72" s="16">
        <f t="shared" si="28"/>
        <v>2.798427427474143</v>
      </c>
      <c r="M72" s="16">
        <f t="shared" si="32"/>
        <v>-33.273108717257024</v>
      </c>
      <c r="N72" s="18">
        <f t="shared" si="29"/>
        <v>0.9923167229662958</v>
      </c>
      <c r="O72" s="16">
        <f t="shared" si="30"/>
        <v>3.214639347732627</v>
      </c>
      <c r="P72" s="16">
        <f t="shared" si="33"/>
        <v>-28.171325734048388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2.6316132214369414</v>
      </c>
      <c r="E73" s="41">
        <f t="shared" si="34"/>
        <v>3.847445880022569</v>
      </c>
      <c r="F73" s="39">
        <f t="shared" si="35"/>
        <v>-1.2158326585856276</v>
      </c>
      <c r="G73" s="42">
        <f t="shared" si="36"/>
        <v>-0.6079163292928138</v>
      </c>
      <c r="H73" s="42">
        <f t="shared" si="37"/>
        <v>-0.6079163292928138</v>
      </c>
      <c r="I73" s="42">
        <f t="shared" si="38"/>
        <v>3.2395295507297552</v>
      </c>
      <c r="J73" s="42">
        <f t="shared" si="39"/>
        <v>-21.24140073061492</v>
      </c>
      <c r="K73" s="18">
        <f t="shared" si="31"/>
        <v>0.822702474791882</v>
      </c>
      <c r="L73" s="16">
        <f t="shared" si="28"/>
        <v>2.665168978546803</v>
      </c>
      <c r="M73" s="16">
        <f t="shared" si="32"/>
        <v>-30.607939738710222</v>
      </c>
      <c r="N73" s="18">
        <f t="shared" si="29"/>
        <v>0.9897687714799915</v>
      </c>
      <c r="O73" s="16">
        <f t="shared" si="30"/>
        <v>3.2063851835989188</v>
      </c>
      <c r="P73" s="16">
        <f t="shared" si="33"/>
        <v>-24.96494055044947</v>
      </c>
    </row>
    <row r="74" spans="1:16" ht="13.5">
      <c r="A74" s="60">
        <v>74</v>
      </c>
      <c r="B74" s="41">
        <v>5</v>
      </c>
      <c r="C74" s="41"/>
      <c r="D74" s="42">
        <f t="shared" si="40"/>
        <v>2.6316132214369414</v>
      </c>
      <c r="E74" s="41">
        <f t="shared" si="34"/>
        <v>3.847445880022569</v>
      </c>
      <c r="F74" s="39">
        <f t="shared" si="35"/>
        <v>-1.2158326585856276</v>
      </c>
      <c r="G74" s="42">
        <f t="shared" si="36"/>
        <v>-0.6079163292928138</v>
      </c>
      <c r="H74" s="42">
        <f t="shared" si="37"/>
        <v>-0.6079163292928138</v>
      </c>
      <c r="I74" s="42">
        <f t="shared" si="38"/>
        <v>3.2395295507297552</v>
      </c>
      <c r="J74" s="42">
        <f t="shared" si="39"/>
        <v>-18.001871179885164</v>
      </c>
      <c r="K74" s="18">
        <f t="shared" si="31"/>
        <v>0.783526166468459</v>
      </c>
      <c r="L74" s="16">
        <f t="shared" si="28"/>
        <v>2.5382561700445745</v>
      </c>
      <c r="M74" s="16">
        <f t="shared" si="32"/>
        <v>-28.069683568665646</v>
      </c>
      <c r="N74" s="18">
        <f t="shared" si="29"/>
        <v>0.9872273623169459</v>
      </c>
      <c r="O74" s="16">
        <f t="shared" si="30"/>
        <v>3.198152213514737</v>
      </c>
      <c r="P74" s="16">
        <f t="shared" si="33"/>
        <v>-21.76678833693473</v>
      </c>
    </row>
    <row r="75" spans="1:16" ht="13.5">
      <c r="A75" s="43">
        <v>75</v>
      </c>
      <c r="B75" s="41">
        <v>6</v>
      </c>
      <c r="C75" s="11"/>
      <c r="D75" s="16">
        <f t="shared" si="40"/>
        <v>2.6316132214369414</v>
      </c>
      <c r="E75" s="11">
        <f t="shared" si="34"/>
        <v>3.847445880022569</v>
      </c>
      <c r="F75" s="17">
        <f t="shared" si="35"/>
        <v>-1.2158326585856276</v>
      </c>
      <c r="G75" s="16">
        <f t="shared" si="36"/>
        <v>-0.6079163292928138</v>
      </c>
      <c r="H75" s="16">
        <f t="shared" si="37"/>
        <v>-0.6079163292928138</v>
      </c>
      <c r="I75" s="16">
        <f t="shared" si="38"/>
        <v>3.2395295507297552</v>
      </c>
      <c r="J75" s="42">
        <f t="shared" si="39"/>
        <v>-14.762341629155408</v>
      </c>
      <c r="K75" s="18">
        <f t="shared" si="31"/>
        <v>0.7462153966366276</v>
      </c>
      <c r="L75" s="16">
        <f t="shared" si="28"/>
        <v>2.41738682861388</v>
      </c>
      <c r="M75" s="16">
        <f t="shared" si="32"/>
        <v>-25.652296740051767</v>
      </c>
      <c r="N75" s="18">
        <f t="shared" si="29"/>
        <v>0.9846924786785684</v>
      </c>
      <c r="O75" s="16">
        <f t="shared" si="30"/>
        <v>3.1899403830605517</v>
      </c>
      <c r="P75" s="16">
        <f t="shared" si="33"/>
        <v>-18.57684795387418</v>
      </c>
    </row>
    <row r="76" spans="1:16" ht="13.5">
      <c r="A76" s="60">
        <v>76</v>
      </c>
      <c r="B76" s="41">
        <v>7</v>
      </c>
      <c r="C76" s="41"/>
      <c r="D76" s="42">
        <f t="shared" si="40"/>
        <v>2.6316132214369414</v>
      </c>
      <c r="E76" s="41">
        <f t="shared" si="34"/>
        <v>3.847445880022569</v>
      </c>
      <c r="F76" s="39">
        <f t="shared" si="35"/>
        <v>-1.2158326585856276</v>
      </c>
      <c r="G76" s="42">
        <f t="shared" si="36"/>
        <v>-0.6079163292928138</v>
      </c>
      <c r="H76" s="42">
        <f t="shared" si="37"/>
        <v>-0.6079163292928138</v>
      </c>
      <c r="I76" s="42">
        <f t="shared" si="38"/>
        <v>3.2395295507297552</v>
      </c>
      <c r="J76" s="42">
        <f t="shared" si="39"/>
        <v>-11.522812078425652</v>
      </c>
      <c r="K76" s="18">
        <f t="shared" si="31"/>
        <v>0.7106813301301215</v>
      </c>
      <c r="L76" s="16">
        <f t="shared" si="28"/>
        <v>2.302273170108457</v>
      </c>
      <c r="M76" s="16">
        <f t="shared" si="32"/>
        <v>-23.35002356994331</v>
      </c>
      <c r="N76" s="18">
        <f t="shared" si="29"/>
        <v>0.9821641038094018</v>
      </c>
      <c r="O76" s="16">
        <f t="shared" si="30"/>
        <v>3.181749637956564</v>
      </c>
      <c r="P76" s="16">
        <f t="shared" si="33"/>
        <v>-15.395098315917615</v>
      </c>
    </row>
    <row r="77" spans="1:16" ht="13.5">
      <c r="A77" s="60">
        <v>77</v>
      </c>
      <c r="B77" s="41">
        <v>8</v>
      </c>
      <c r="C77" s="41"/>
      <c r="D77" s="42">
        <f t="shared" si="40"/>
        <v>2.6316132214369414</v>
      </c>
      <c r="E77" s="41">
        <f t="shared" si="34"/>
        <v>3.847445880022569</v>
      </c>
      <c r="F77" s="39">
        <f t="shared" si="35"/>
        <v>-1.2158326585856276</v>
      </c>
      <c r="G77" s="42">
        <f t="shared" si="36"/>
        <v>-0.6079163292928138</v>
      </c>
      <c r="H77" s="42">
        <f t="shared" si="37"/>
        <v>-0.6079163292928138</v>
      </c>
      <c r="I77" s="42">
        <f t="shared" si="38"/>
        <v>3.2395295507297552</v>
      </c>
      <c r="J77" s="42">
        <f t="shared" si="39"/>
        <v>-8.283282527695896</v>
      </c>
      <c r="K77" s="18">
        <f t="shared" si="31"/>
        <v>0.6768393620286872</v>
      </c>
      <c r="L77" s="16">
        <f t="shared" si="28"/>
        <v>2.192641114389007</v>
      </c>
      <c r="M77" s="16">
        <f t="shared" si="32"/>
        <v>-21.157382455554302</v>
      </c>
      <c r="N77" s="18">
        <f t="shared" si="29"/>
        <v>0.9796422209970119</v>
      </c>
      <c r="O77" s="16">
        <f t="shared" si="30"/>
        <v>3.1735799240623495</v>
      </c>
      <c r="P77" s="16">
        <f t="shared" si="33"/>
        <v>-12.221518391855266</v>
      </c>
    </row>
    <row r="78" spans="1:16" ht="13.5">
      <c r="A78" s="60">
        <v>78</v>
      </c>
      <c r="B78" s="41">
        <v>9</v>
      </c>
      <c r="C78" s="41"/>
      <c r="D78" s="42">
        <f t="shared" si="40"/>
        <v>2.6316132214369414</v>
      </c>
      <c r="E78" s="41"/>
      <c r="F78" s="39">
        <f t="shared" si="35"/>
        <v>2.6316132214369414</v>
      </c>
      <c r="G78" s="42">
        <f aca="true" t="shared" si="41" ref="G78:G84">F78*$J$7</f>
        <v>1.3158066107184707</v>
      </c>
      <c r="H78" s="42">
        <f t="shared" si="37"/>
        <v>1.3158066107184707</v>
      </c>
      <c r="I78" s="42">
        <f t="shared" si="38"/>
        <v>1.3158066107184707</v>
      </c>
      <c r="J78" s="42">
        <f t="shared" si="39"/>
        <v>-6.967475916977425</v>
      </c>
      <c r="K78" s="18">
        <f t="shared" si="31"/>
        <v>0.6446089162177973</v>
      </c>
      <c r="L78" s="16">
        <f t="shared" si="28"/>
        <v>0.8481806732874465</v>
      </c>
      <c r="M78" s="16">
        <f t="shared" si="32"/>
        <v>-20.309201782266854</v>
      </c>
      <c r="N78" s="18">
        <f t="shared" si="29"/>
        <v>0.9771268135718763</v>
      </c>
      <c r="O78" s="16">
        <f t="shared" si="30"/>
        <v>1.2857099208081495</v>
      </c>
      <c r="P78" s="16">
        <f t="shared" si="33"/>
        <v>-10.935808471047118</v>
      </c>
    </row>
    <row r="79" spans="1:16" ht="13.5">
      <c r="A79" s="60">
        <v>79</v>
      </c>
      <c r="B79" s="41">
        <v>10</v>
      </c>
      <c r="C79" s="41"/>
      <c r="D79" s="42">
        <f t="shared" si="40"/>
        <v>2.6316132214369414</v>
      </c>
      <c r="E79" s="41"/>
      <c r="F79" s="39">
        <f t="shared" si="35"/>
        <v>2.6316132214369414</v>
      </c>
      <c r="G79" s="42">
        <f t="shared" si="41"/>
        <v>1.3158066107184707</v>
      </c>
      <c r="H79" s="42">
        <f t="shared" si="37"/>
        <v>1.3158066107184707</v>
      </c>
      <c r="I79" s="42">
        <f t="shared" si="38"/>
        <v>1.3158066107184707</v>
      </c>
      <c r="J79" s="42">
        <f t="shared" si="39"/>
        <v>-5.651669306258954</v>
      </c>
      <c r="K79" s="18">
        <f t="shared" si="31"/>
        <v>0.6139132535407593</v>
      </c>
      <c r="L79" s="16">
        <f t="shared" si="28"/>
        <v>0.8077911174166157</v>
      </c>
      <c r="M79" s="16">
        <f t="shared" si="32"/>
        <v>-19.501410664850237</v>
      </c>
      <c r="N79" s="18">
        <f t="shared" si="29"/>
        <v>0.9746178649072744</v>
      </c>
      <c r="O79" s="16">
        <f t="shared" si="30"/>
        <v>1.2824086295693131</v>
      </c>
      <c r="P79" s="16">
        <f t="shared" si="33"/>
        <v>-9.653399841477805</v>
      </c>
    </row>
    <row r="80" spans="1:16" ht="13.5">
      <c r="A80" s="60">
        <v>80</v>
      </c>
      <c r="B80" s="41">
        <v>11</v>
      </c>
      <c r="C80" s="41"/>
      <c r="D80" s="42">
        <f t="shared" si="40"/>
        <v>2.6316132214369414</v>
      </c>
      <c r="E80" s="41"/>
      <c r="F80" s="39">
        <f t="shared" si="35"/>
        <v>2.6316132214369414</v>
      </c>
      <c r="G80" s="42">
        <f t="shared" si="41"/>
        <v>1.3158066107184707</v>
      </c>
      <c r="H80" s="42">
        <f t="shared" si="37"/>
        <v>1.3158066107184707</v>
      </c>
      <c r="I80" s="42">
        <f t="shared" si="38"/>
        <v>1.3158066107184707</v>
      </c>
      <c r="J80" s="42">
        <f t="shared" si="39"/>
        <v>-4.3358626955404835</v>
      </c>
      <c r="K80" s="18">
        <f t="shared" si="31"/>
        <v>0.5846792890864374</v>
      </c>
      <c r="L80" s="16">
        <f t="shared" si="28"/>
        <v>0.7693248737301102</v>
      </c>
      <c r="M80" s="16">
        <f t="shared" si="32"/>
        <v>-18.732085791120127</v>
      </c>
      <c r="N80" s="18">
        <f t="shared" si="29"/>
        <v>0.9721153584191787</v>
      </c>
      <c r="O80" s="16">
        <f t="shared" si="30"/>
        <v>1.279115814988911</v>
      </c>
      <c r="P80" s="16">
        <f t="shared" si="33"/>
        <v>-8.374284026488894</v>
      </c>
    </row>
    <row r="81" spans="1:16" ht="13.5">
      <c r="A81" s="58">
        <v>81</v>
      </c>
      <c r="B81" s="33">
        <v>12</v>
      </c>
      <c r="C81" s="41"/>
      <c r="D81" s="42">
        <f t="shared" si="40"/>
        <v>2.6316132214369414</v>
      </c>
      <c r="E81" s="41"/>
      <c r="F81" s="39">
        <f t="shared" si="35"/>
        <v>2.6316132214369414</v>
      </c>
      <c r="G81" s="42">
        <f t="shared" si="41"/>
        <v>1.3158066107184707</v>
      </c>
      <c r="H81" s="42">
        <f t="shared" si="37"/>
        <v>1.3158066107184707</v>
      </c>
      <c r="I81" s="42">
        <f t="shared" si="38"/>
        <v>1.3158066107184707</v>
      </c>
      <c r="J81" s="62">
        <f t="shared" si="39"/>
        <v>-3.020056084822013</v>
      </c>
      <c r="K81" s="18">
        <f t="shared" si="31"/>
        <v>0.5568374181775595</v>
      </c>
      <c r="L81" s="16">
        <f t="shared" si="28"/>
        <v>0.7326903559334383</v>
      </c>
      <c r="M81" s="16">
        <f t="shared" si="32"/>
        <v>-17.99939543518669</v>
      </c>
      <c r="N81" s="18">
        <f t="shared" si="29"/>
        <v>0.969619277566143</v>
      </c>
      <c r="O81" s="16">
        <f t="shared" si="30"/>
        <v>1.2758314553015986</v>
      </c>
      <c r="P81" s="16">
        <f t="shared" si="33"/>
        <v>-7.098452571187296</v>
      </c>
    </row>
    <row r="82" spans="1:16" ht="13.5">
      <c r="A82" s="58">
        <v>82</v>
      </c>
      <c r="B82" s="33">
        <v>13</v>
      </c>
      <c r="C82" s="41"/>
      <c r="D82" s="42">
        <f t="shared" si="40"/>
        <v>2.6316132214369414</v>
      </c>
      <c r="E82" s="41"/>
      <c r="F82" s="39">
        <f t="shared" si="35"/>
        <v>2.6316132214369414</v>
      </c>
      <c r="G82" s="42">
        <f t="shared" si="41"/>
        <v>1.3158066107184707</v>
      </c>
      <c r="H82" s="42">
        <f t="shared" si="37"/>
        <v>1.3158066107184707</v>
      </c>
      <c r="I82" s="42">
        <f t="shared" si="38"/>
        <v>1.3158066107184707</v>
      </c>
      <c r="J82" s="62">
        <f t="shared" si="39"/>
        <v>-1.704249474103542</v>
      </c>
      <c r="K82" s="18">
        <f t="shared" si="31"/>
        <v>0.5303213506452946</v>
      </c>
      <c r="L82" s="16">
        <f t="shared" si="28"/>
        <v>0.6978003389842268</v>
      </c>
      <c r="M82" s="16">
        <f t="shared" si="32"/>
        <v>-17.301595096202462</v>
      </c>
      <c r="N82" s="18">
        <f t="shared" si="29"/>
        <v>0.9671296058491945</v>
      </c>
      <c r="O82" s="16">
        <f t="shared" si="30"/>
        <v>1.2725555287979191</v>
      </c>
      <c r="P82" s="16">
        <f t="shared" si="33"/>
        <v>-5.825897042389377</v>
      </c>
    </row>
    <row r="83" spans="1:16" ht="13.5">
      <c r="A83" s="60">
        <v>83</v>
      </c>
      <c r="B83" s="41">
        <v>14</v>
      </c>
      <c r="C83" s="41"/>
      <c r="D83" s="42">
        <f t="shared" si="40"/>
        <v>2.6316132214369414</v>
      </c>
      <c r="E83" s="41"/>
      <c r="F83" s="39">
        <f t="shared" si="35"/>
        <v>2.6316132214369414</v>
      </c>
      <c r="G83" s="42">
        <f t="shared" si="41"/>
        <v>1.3158066107184707</v>
      </c>
      <c r="H83" s="42">
        <f t="shared" si="37"/>
        <v>1.3158066107184707</v>
      </c>
      <c r="I83" s="42">
        <f t="shared" si="38"/>
        <v>1.3158066107184707</v>
      </c>
      <c r="J83" s="42">
        <f t="shared" si="39"/>
        <v>-0.3884428633850714</v>
      </c>
      <c r="K83" s="18">
        <f t="shared" si="31"/>
        <v>0.5050679529955189</v>
      </c>
      <c r="L83" s="16">
        <f t="shared" si="28"/>
        <v>0.6645717514135495</v>
      </c>
      <c r="M83" s="16">
        <f t="shared" si="32"/>
        <v>-16.63702334478891</v>
      </c>
      <c r="N83" s="18">
        <f t="shared" si="29"/>
        <v>0.9646463268117254</v>
      </c>
      <c r="O83" s="16">
        <f t="shared" si="30"/>
        <v>1.2692880138241587</v>
      </c>
      <c r="P83" s="16">
        <f t="shared" si="33"/>
        <v>-4.556609028565218</v>
      </c>
    </row>
    <row r="84" spans="1:16" ht="13.5">
      <c r="A84" s="60">
        <v>84</v>
      </c>
      <c r="B84" s="41">
        <v>15</v>
      </c>
      <c r="C84" s="42">
        <f>-C69</f>
        <v>-3.4199518933533946</v>
      </c>
      <c r="D84" s="42">
        <f t="shared" si="40"/>
        <v>2.6316132214369414</v>
      </c>
      <c r="E84" s="41"/>
      <c r="F84" s="39">
        <f t="shared" si="35"/>
        <v>2.6316132214369414</v>
      </c>
      <c r="G84" s="42">
        <f t="shared" si="41"/>
        <v>1.3158066107184707</v>
      </c>
      <c r="H84" s="42">
        <f t="shared" si="37"/>
        <v>1.3158066107184707</v>
      </c>
      <c r="I84" s="42">
        <f>H84+E84-C84</f>
        <v>4.735758504071866</v>
      </c>
      <c r="J84" s="42">
        <f t="shared" si="39"/>
        <v>4.347315640686794</v>
      </c>
      <c r="K84" s="18">
        <f t="shared" si="31"/>
        <v>0.4810170980909702</v>
      </c>
      <c r="L84" s="42">
        <f t="shared" si="28"/>
        <v>2.277980812888283</v>
      </c>
      <c r="M84" s="56">
        <f t="shared" si="32"/>
        <v>-14.359042531900629</v>
      </c>
      <c r="N84" s="18">
        <f t="shared" si="29"/>
        <v>0.9621694240393822</v>
      </c>
      <c r="O84" s="16">
        <f t="shared" si="30"/>
        <v>4.556602032252433</v>
      </c>
      <c r="P84" s="56">
        <f>O84+P83</f>
        <v>-6.996312784224301E-06</v>
      </c>
    </row>
    <row r="85" spans="1:13" ht="13.5">
      <c r="A85" s="43">
        <v>85</v>
      </c>
      <c r="G85" s="28" t="s">
        <v>34</v>
      </c>
      <c r="H85" s="7">
        <f>H58</f>
        <v>16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+IF(J84&gt;0,IF(J83&lt;0,B83+(-J83)/(J84-J83),0),0)</f>
        <v>14.082023368178737</v>
      </c>
      <c r="K85" s="77" t="s">
        <v>111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30.263552046524822</v>
      </c>
      <c r="E89" s="17">
        <f>$E$7</f>
        <v>0</v>
      </c>
      <c r="F89" s="81"/>
      <c r="G89" s="39">
        <f>$G$7</f>
        <v>1</v>
      </c>
      <c r="H89" s="39">
        <f>$H$7</f>
        <v>1</v>
      </c>
      <c r="I89" s="39">
        <f>$I$7</f>
        <v>1</v>
      </c>
      <c r="J89" s="21">
        <v>0.5</v>
      </c>
      <c r="K89" s="18">
        <v>0.05</v>
      </c>
      <c r="L89" s="24"/>
      <c r="M89" s="42">
        <f>M111</f>
        <v>-3.197442310920451E-14</v>
      </c>
      <c r="N89" s="24">
        <v>0.05000031766060919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1.2155077209281184</v>
      </c>
      <c r="O92" s="16">
        <f aca="true" t="shared" si="44" ref="O92:O111">I92*N92</f>
        <v>-35.22850877159761</v>
      </c>
      <c r="P92" s="16">
        <f>O92</f>
        <v>-35.22850877159761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1.157626050662783</v>
      </c>
      <c r="O93" s="16">
        <f t="shared" si="44"/>
        <v>-78.28555136396048</v>
      </c>
      <c r="P93" s="16">
        <f aca="true" t="shared" si="47" ref="P93:P111">O93+P92</f>
        <v>-113.51406013555808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1.1025006670873803</v>
      </c>
      <c r="O94" s="16">
        <f t="shared" si="44"/>
        <v>-74.55764540946039</v>
      </c>
      <c r="P94" s="16">
        <f t="shared" si="47"/>
        <v>-188.07170554501846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1.0500003176606092</v>
      </c>
      <c r="O95" s="16">
        <f t="shared" si="44"/>
        <v>-30.431682797245287</v>
      </c>
      <c r="P95" s="16">
        <f t="shared" si="47"/>
        <v>-218.50338834226375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-237.82508586012534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30.263552046524822</v>
      </c>
      <c r="E97" s="11">
        <f aca="true" t="shared" si="48" ref="E97:E104">SUM($C$92:$C$95)*0.9/8</f>
        <v>21.736909707594275</v>
      </c>
      <c r="F97" s="17">
        <f aca="true" t="shared" si="49" ref="F97:F111">D97-E97</f>
        <v>8.526642338930547</v>
      </c>
      <c r="G97" s="16">
        <f aca="true" t="shared" si="50" ref="G97:G104">F97*(1-$J$7)</f>
        <v>4.263321169465273</v>
      </c>
      <c r="H97" s="16">
        <f aca="true" t="shared" si="51" ref="H97:H111">F97-G97</f>
        <v>4.263321169465273</v>
      </c>
      <c r="I97" s="16">
        <f aca="true" t="shared" si="52" ref="I97:I110">H97+E97</f>
        <v>26.00023087705955</v>
      </c>
      <c r="J97" s="16">
        <f aca="true" t="shared" si="53" ref="J97:J111">I97+J96</f>
        <v>-167.21674430155622</v>
      </c>
      <c r="K97" s="18">
        <f t="shared" si="45"/>
        <v>0.9523809523809523</v>
      </c>
      <c r="L97" s="16">
        <f t="shared" si="42"/>
        <v>24.76212464481862</v>
      </c>
      <c r="M97" s="16">
        <f t="shared" si="46"/>
        <v>-213.06279321297947</v>
      </c>
      <c r="N97" s="18">
        <f t="shared" si="43"/>
        <v>0.9523806642535029</v>
      </c>
      <c r="O97" s="16">
        <f t="shared" si="44"/>
        <v>24.76211715343841</v>
      </c>
      <c r="P97" s="16">
        <f t="shared" si="47"/>
        <v>-213.06296870668695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30.263552046524822</v>
      </c>
      <c r="E98" s="11">
        <f t="shared" si="48"/>
        <v>21.736909707594275</v>
      </c>
      <c r="F98" s="17">
        <f t="shared" si="49"/>
        <v>8.526642338930547</v>
      </c>
      <c r="G98" s="16">
        <f t="shared" si="50"/>
        <v>4.263321169465273</v>
      </c>
      <c r="H98" s="16">
        <f t="shared" si="51"/>
        <v>4.263321169465273</v>
      </c>
      <c r="I98" s="16">
        <f t="shared" si="52"/>
        <v>26.00023087705955</v>
      </c>
      <c r="J98" s="16">
        <f t="shared" si="53"/>
        <v>-141.21651342449667</v>
      </c>
      <c r="K98" s="18">
        <f t="shared" si="45"/>
        <v>0.9070294784580498</v>
      </c>
      <c r="L98" s="16">
        <f t="shared" si="42"/>
        <v>23.582975852208207</v>
      </c>
      <c r="M98" s="16">
        <f t="shared" si="46"/>
        <v>-189.47981736077128</v>
      </c>
      <c r="N98" s="18">
        <f t="shared" si="43"/>
        <v>0.9070289296439433</v>
      </c>
      <c r="O98" s="16">
        <f t="shared" si="44"/>
        <v>23.58296158291473</v>
      </c>
      <c r="P98" s="16">
        <f t="shared" si="47"/>
        <v>-189.48000712377222</v>
      </c>
    </row>
    <row r="99" spans="1:16" ht="13.5">
      <c r="A99" s="43">
        <v>99</v>
      </c>
      <c r="B99" s="41">
        <v>3</v>
      </c>
      <c r="C99" s="41"/>
      <c r="D99" s="16">
        <f t="shared" si="54"/>
        <v>30.263552046524822</v>
      </c>
      <c r="E99" s="41">
        <f t="shared" si="48"/>
        <v>21.736909707594275</v>
      </c>
      <c r="F99" s="39">
        <f t="shared" si="49"/>
        <v>8.526642338930547</v>
      </c>
      <c r="G99" s="42">
        <f t="shared" si="50"/>
        <v>4.263321169465273</v>
      </c>
      <c r="H99" s="42">
        <f t="shared" si="51"/>
        <v>4.263321169465273</v>
      </c>
      <c r="I99" s="42">
        <f t="shared" si="52"/>
        <v>26.00023087705955</v>
      </c>
      <c r="J99" s="42">
        <f t="shared" si="53"/>
        <v>-115.21628254743712</v>
      </c>
      <c r="K99" s="18">
        <f t="shared" si="45"/>
        <v>0.863837598531476</v>
      </c>
      <c r="L99" s="16">
        <f t="shared" si="42"/>
        <v>22.459977002103056</v>
      </c>
      <c r="M99" s="16">
        <f t="shared" si="46"/>
        <v>-167.01984035866823</v>
      </c>
      <c r="N99" s="18">
        <f t="shared" si="43"/>
        <v>0.8638368145114423</v>
      </c>
      <c r="O99" s="16">
        <f t="shared" si="44"/>
        <v>22.45995661740117</v>
      </c>
      <c r="P99" s="16">
        <f t="shared" si="47"/>
        <v>-167.02005050637106</v>
      </c>
    </row>
    <row r="100" spans="1:16" ht="13.5">
      <c r="A100" s="43">
        <v>100</v>
      </c>
      <c r="B100" s="41">
        <v>4</v>
      </c>
      <c r="C100" s="41"/>
      <c r="D100" s="16">
        <f t="shared" si="54"/>
        <v>30.263552046524822</v>
      </c>
      <c r="E100" s="41">
        <f t="shared" si="48"/>
        <v>21.736909707594275</v>
      </c>
      <c r="F100" s="39">
        <f t="shared" si="49"/>
        <v>8.526642338930547</v>
      </c>
      <c r="G100" s="42">
        <f t="shared" si="50"/>
        <v>4.263321169465273</v>
      </c>
      <c r="H100" s="42">
        <f t="shared" si="51"/>
        <v>4.263321169465273</v>
      </c>
      <c r="I100" s="42">
        <f t="shared" si="52"/>
        <v>26.00023087705955</v>
      </c>
      <c r="J100" s="42">
        <f t="shared" si="53"/>
        <v>-89.21605167037757</v>
      </c>
      <c r="K100" s="18">
        <f t="shared" si="45"/>
        <v>0.822702474791882</v>
      </c>
      <c r="L100" s="16">
        <f t="shared" si="42"/>
        <v>21.390454287717198</v>
      </c>
      <c r="M100" s="16">
        <f t="shared" si="46"/>
        <v>-145.62938607095103</v>
      </c>
      <c r="N100" s="18">
        <f t="shared" si="43"/>
        <v>0.8227014792110375</v>
      </c>
      <c r="O100" s="16">
        <f t="shared" si="44"/>
        <v>21.390428402385385</v>
      </c>
      <c r="P100" s="16">
        <f t="shared" si="47"/>
        <v>-145.62962210398567</v>
      </c>
    </row>
    <row r="101" spans="1:16" ht="13.5">
      <c r="A101" s="60">
        <v>101</v>
      </c>
      <c r="B101" s="41">
        <v>5</v>
      </c>
      <c r="C101" s="41"/>
      <c r="D101" s="16">
        <f t="shared" si="54"/>
        <v>30.263552046524822</v>
      </c>
      <c r="E101" s="41">
        <f t="shared" si="48"/>
        <v>21.736909707594275</v>
      </c>
      <c r="F101" s="39">
        <f t="shared" si="49"/>
        <v>8.526642338930547</v>
      </c>
      <c r="G101" s="42">
        <f t="shared" si="50"/>
        <v>4.263321169465273</v>
      </c>
      <c r="H101" s="42">
        <f t="shared" si="51"/>
        <v>4.263321169465273</v>
      </c>
      <c r="I101" s="42">
        <f t="shared" si="52"/>
        <v>26.00023087705955</v>
      </c>
      <c r="J101" s="42">
        <f t="shared" si="53"/>
        <v>-63.21582079331802</v>
      </c>
      <c r="K101" s="18">
        <f t="shared" si="45"/>
        <v>0.783526166468459</v>
      </c>
      <c r="L101" s="16">
        <f t="shared" si="42"/>
        <v>20.37186122639733</v>
      </c>
      <c r="M101" s="16">
        <f t="shared" si="46"/>
        <v>-125.2575248445537</v>
      </c>
      <c r="N101" s="18">
        <f t="shared" si="43"/>
        <v>0.7835249812533472</v>
      </c>
      <c r="O101" s="16">
        <f t="shared" si="44"/>
        <v>20.371830410530784</v>
      </c>
      <c r="P101" s="16">
        <f t="shared" si="47"/>
        <v>-125.25779169345489</v>
      </c>
    </row>
    <row r="102" spans="1:16" ht="13.5">
      <c r="A102" s="60">
        <v>102</v>
      </c>
      <c r="B102" s="41">
        <v>6</v>
      </c>
      <c r="C102" s="41"/>
      <c r="D102" s="16">
        <f t="shared" si="54"/>
        <v>30.263552046524822</v>
      </c>
      <c r="E102" s="41">
        <f t="shared" si="48"/>
        <v>21.736909707594275</v>
      </c>
      <c r="F102" s="39">
        <f t="shared" si="49"/>
        <v>8.526642338930547</v>
      </c>
      <c r="G102" s="42">
        <f t="shared" si="50"/>
        <v>4.263321169465273</v>
      </c>
      <c r="H102" s="42">
        <f t="shared" si="51"/>
        <v>4.263321169465273</v>
      </c>
      <c r="I102" s="42">
        <f t="shared" si="52"/>
        <v>26.00023087705955</v>
      </c>
      <c r="J102" s="42">
        <f t="shared" si="53"/>
        <v>-37.215589916258466</v>
      </c>
      <c r="K102" s="18">
        <f t="shared" si="45"/>
        <v>0.7462153966366276</v>
      </c>
      <c r="L102" s="16">
        <f t="shared" si="42"/>
        <v>19.401772596568886</v>
      </c>
      <c r="M102" s="16">
        <f t="shared" si="46"/>
        <v>-105.85575224798481</v>
      </c>
      <c r="N102" s="18">
        <f t="shared" si="43"/>
        <v>0.7462140421052762</v>
      </c>
      <c r="O102" s="16">
        <f t="shared" si="44"/>
        <v>19.401737378441016</v>
      </c>
      <c r="P102" s="16">
        <f t="shared" si="47"/>
        <v>-105.85605431501388</v>
      </c>
    </row>
    <row r="103" spans="1:16" ht="13.5">
      <c r="A103" s="58">
        <v>103</v>
      </c>
      <c r="B103" s="33">
        <v>7</v>
      </c>
      <c r="C103" s="41"/>
      <c r="D103" s="16">
        <f t="shared" si="54"/>
        <v>30.263552046524822</v>
      </c>
      <c r="E103" s="41">
        <f t="shared" si="48"/>
        <v>21.736909707594275</v>
      </c>
      <c r="F103" s="39">
        <f t="shared" si="49"/>
        <v>8.526642338930547</v>
      </c>
      <c r="G103" s="42">
        <f t="shared" si="50"/>
        <v>4.263321169465273</v>
      </c>
      <c r="H103" s="42">
        <f t="shared" si="51"/>
        <v>4.263321169465273</v>
      </c>
      <c r="I103" s="42">
        <f t="shared" si="52"/>
        <v>26.00023087705955</v>
      </c>
      <c r="J103" s="62">
        <f t="shared" si="53"/>
        <v>-11.215359039198916</v>
      </c>
      <c r="K103" s="18">
        <f t="shared" si="45"/>
        <v>0.7106813301301215</v>
      </c>
      <c r="L103" s="16">
        <f t="shared" si="42"/>
        <v>18.477878663398936</v>
      </c>
      <c r="M103" s="16">
        <f t="shared" si="46"/>
        <v>-87.37787358458587</v>
      </c>
      <c r="N103" s="18">
        <f t="shared" si="43"/>
        <v>0.7106798250955143</v>
      </c>
      <c r="O103" s="16">
        <f t="shared" si="44"/>
        <v>18.477839532151673</v>
      </c>
      <c r="P103" s="16">
        <f t="shared" si="47"/>
        <v>-87.3782147828622</v>
      </c>
    </row>
    <row r="104" spans="1:16" ht="13.5">
      <c r="A104" s="58">
        <v>104</v>
      </c>
      <c r="B104" s="33">
        <v>8</v>
      </c>
      <c r="C104" s="41"/>
      <c r="D104" s="16">
        <f t="shared" si="54"/>
        <v>30.263552046524822</v>
      </c>
      <c r="E104" s="41">
        <f t="shared" si="48"/>
        <v>21.736909707594275</v>
      </c>
      <c r="F104" s="39">
        <f t="shared" si="49"/>
        <v>8.526642338930547</v>
      </c>
      <c r="G104" s="42">
        <f t="shared" si="50"/>
        <v>4.263321169465273</v>
      </c>
      <c r="H104" s="42">
        <f t="shared" si="51"/>
        <v>4.263321169465273</v>
      </c>
      <c r="I104" s="42">
        <f t="shared" si="52"/>
        <v>26.00023087705955</v>
      </c>
      <c r="J104" s="62">
        <f t="shared" si="53"/>
        <v>14.784871837860635</v>
      </c>
      <c r="K104" s="18">
        <f t="shared" si="45"/>
        <v>0.6768393620286872</v>
      </c>
      <c r="L104" s="16">
        <f t="shared" si="42"/>
        <v>17.59797967942756</v>
      </c>
      <c r="M104" s="16">
        <f t="shared" si="46"/>
        <v>-69.7798939051583</v>
      </c>
      <c r="N104" s="18">
        <f t="shared" si="43"/>
        <v>0.6768377238960293</v>
      </c>
      <c r="O104" s="16">
        <f t="shared" si="44"/>
        <v>17.597937087600247</v>
      </c>
      <c r="P104" s="16">
        <f t="shared" si="47"/>
        <v>-69.78027769526196</v>
      </c>
    </row>
    <row r="105" spans="1:16" ht="13.5">
      <c r="A105" s="60">
        <v>105</v>
      </c>
      <c r="B105" s="41">
        <v>9</v>
      </c>
      <c r="C105" s="11"/>
      <c r="D105" s="16">
        <f t="shared" si="54"/>
        <v>30.263552046524822</v>
      </c>
      <c r="E105" s="41"/>
      <c r="F105" s="39">
        <f t="shared" si="49"/>
        <v>30.263552046524822</v>
      </c>
      <c r="G105" s="42">
        <f aca="true" t="shared" si="55" ref="G105:G111">F105*$J$7</f>
        <v>15.131776023262411</v>
      </c>
      <c r="H105" s="42">
        <f t="shared" si="51"/>
        <v>15.131776023262411</v>
      </c>
      <c r="I105" s="42">
        <f t="shared" si="52"/>
        <v>15.131776023262411</v>
      </c>
      <c r="J105" s="42">
        <f t="shared" si="53"/>
        <v>29.916647861123046</v>
      </c>
      <c r="K105" s="18">
        <f t="shared" si="45"/>
        <v>0.6446089162177973</v>
      </c>
      <c r="L105" s="16">
        <f t="shared" si="42"/>
        <v>9.754077742805633</v>
      </c>
      <c r="M105" s="16">
        <f t="shared" si="46"/>
        <v>-60.02581616235267</v>
      </c>
      <c r="N105" s="18">
        <f t="shared" si="43"/>
        <v>0.6446071610759293</v>
      </c>
      <c r="O105" s="16">
        <f t="shared" si="44"/>
        <v>9.754051184391997</v>
      </c>
      <c r="P105" s="16">
        <f t="shared" si="47"/>
        <v>-60.02622651086996</v>
      </c>
    </row>
    <row r="106" spans="1:16" ht="13.5">
      <c r="A106" s="60">
        <v>106</v>
      </c>
      <c r="B106" s="41">
        <v>10</v>
      </c>
      <c r="C106" s="11"/>
      <c r="D106" s="16">
        <f t="shared" si="54"/>
        <v>30.263552046524822</v>
      </c>
      <c r="E106" s="41"/>
      <c r="F106" s="39">
        <f t="shared" si="49"/>
        <v>30.263552046524822</v>
      </c>
      <c r="G106" s="42">
        <f t="shared" si="55"/>
        <v>15.131776023262411</v>
      </c>
      <c r="H106" s="42">
        <f t="shared" si="51"/>
        <v>15.131776023262411</v>
      </c>
      <c r="I106" s="42">
        <f t="shared" si="52"/>
        <v>15.131776023262411</v>
      </c>
      <c r="J106" s="42">
        <f t="shared" si="53"/>
        <v>45.04842388438546</v>
      </c>
      <c r="K106" s="18">
        <f t="shared" si="45"/>
        <v>0.6139132535407593</v>
      </c>
      <c r="L106" s="16">
        <f t="shared" si="42"/>
        <v>9.289597850291079</v>
      </c>
      <c r="M106" s="16">
        <f t="shared" si="46"/>
        <v>-50.73621831206159</v>
      </c>
      <c r="N106" s="18">
        <f t="shared" si="43"/>
        <v>0.6139113962480581</v>
      </c>
      <c r="O106" s="16">
        <f t="shared" si="44"/>
        <v>9.289569746153916</v>
      </c>
      <c r="P106" s="16">
        <f t="shared" si="47"/>
        <v>-50.736656764716045</v>
      </c>
    </row>
    <row r="107" spans="1:16" ht="13.5">
      <c r="A107" s="43">
        <v>107</v>
      </c>
      <c r="B107" s="11">
        <v>11</v>
      </c>
      <c r="C107" s="11"/>
      <c r="D107" s="16">
        <f t="shared" si="54"/>
        <v>30.263552046524822</v>
      </c>
      <c r="E107" s="11"/>
      <c r="F107" s="17">
        <f t="shared" si="49"/>
        <v>30.263552046524822</v>
      </c>
      <c r="G107" s="16">
        <f t="shared" si="55"/>
        <v>15.131776023262411</v>
      </c>
      <c r="H107" s="16">
        <f t="shared" si="51"/>
        <v>15.131776023262411</v>
      </c>
      <c r="I107" s="16">
        <f t="shared" si="52"/>
        <v>15.131776023262411</v>
      </c>
      <c r="J107" s="16">
        <f t="shared" si="53"/>
        <v>60.18019990764787</v>
      </c>
      <c r="K107" s="18">
        <f t="shared" si="45"/>
        <v>0.5846792890864374</v>
      </c>
      <c r="L107" s="16">
        <f t="shared" si="42"/>
        <v>8.847236047896265</v>
      </c>
      <c r="M107" s="16">
        <f t="shared" si="46"/>
        <v>-41.88898226416532</v>
      </c>
      <c r="N107" s="18">
        <f t="shared" si="43"/>
        <v>0.584677343351521</v>
      </c>
      <c r="O107" s="16">
        <f t="shared" si="44"/>
        <v>8.84720660547131</v>
      </c>
      <c r="P107" s="16">
        <f t="shared" si="47"/>
        <v>-41.88945015924473</v>
      </c>
    </row>
    <row r="108" spans="1:16" ht="13.5">
      <c r="A108" s="43">
        <v>108</v>
      </c>
      <c r="B108" s="11">
        <v>12</v>
      </c>
      <c r="C108" s="11"/>
      <c r="D108" s="16">
        <f t="shared" si="54"/>
        <v>30.263552046524822</v>
      </c>
      <c r="E108" s="11"/>
      <c r="F108" s="17">
        <f t="shared" si="49"/>
        <v>30.263552046524822</v>
      </c>
      <c r="G108" s="16">
        <f t="shared" si="55"/>
        <v>15.131776023262411</v>
      </c>
      <c r="H108" s="16">
        <f t="shared" si="51"/>
        <v>15.131776023262411</v>
      </c>
      <c r="I108" s="16">
        <f t="shared" si="52"/>
        <v>15.131776023262411</v>
      </c>
      <c r="J108" s="16">
        <f t="shared" si="53"/>
        <v>75.31197593091028</v>
      </c>
      <c r="K108" s="18">
        <f t="shared" si="45"/>
        <v>0.5568374181775595</v>
      </c>
      <c r="L108" s="16">
        <f t="shared" si="42"/>
        <v>8.42593909323454</v>
      </c>
      <c r="M108" s="16">
        <f t="shared" si="46"/>
        <v>-33.46304317093078</v>
      </c>
      <c r="N108" s="18">
        <f t="shared" si="43"/>
        <v>0.5568353966350951</v>
      </c>
      <c r="O108" s="16">
        <f t="shared" si="44"/>
        <v>8.425908503706745</v>
      </c>
      <c r="P108" s="16">
        <f t="shared" si="47"/>
        <v>-33.46354165553799</v>
      </c>
    </row>
    <row r="109" spans="1:16" ht="13.5">
      <c r="A109" s="43">
        <v>109</v>
      </c>
      <c r="B109" s="11">
        <v>13</v>
      </c>
      <c r="C109" s="11"/>
      <c r="D109" s="16">
        <f t="shared" si="54"/>
        <v>30.263552046524822</v>
      </c>
      <c r="E109" s="11"/>
      <c r="F109" s="17">
        <f t="shared" si="49"/>
        <v>30.263552046524822</v>
      </c>
      <c r="G109" s="16">
        <f t="shared" si="55"/>
        <v>15.131776023262411</v>
      </c>
      <c r="H109" s="16">
        <f t="shared" si="51"/>
        <v>15.131776023262411</v>
      </c>
      <c r="I109" s="16">
        <f t="shared" si="52"/>
        <v>15.131776023262411</v>
      </c>
      <c r="J109" s="16">
        <f t="shared" si="53"/>
        <v>90.44375195417268</v>
      </c>
      <c r="K109" s="18">
        <f t="shared" si="45"/>
        <v>0.5303213506452946</v>
      </c>
      <c r="L109" s="16">
        <f t="shared" si="42"/>
        <v>8.024703898318608</v>
      </c>
      <c r="M109" s="16">
        <f t="shared" si="46"/>
        <v>-25.438339272612176</v>
      </c>
      <c r="N109" s="18">
        <f t="shared" si="43"/>
        <v>0.5303192649271945</v>
      </c>
      <c r="O109" s="16">
        <f t="shared" si="44"/>
        <v>8.024672337699467</v>
      </c>
      <c r="P109" s="16">
        <f t="shared" si="47"/>
        <v>-25.43886931783852</v>
      </c>
    </row>
    <row r="110" spans="1:16" ht="13.5">
      <c r="A110" s="43">
        <v>110</v>
      </c>
      <c r="B110" s="11">
        <v>14</v>
      </c>
      <c r="C110" s="11"/>
      <c r="D110" s="16">
        <f t="shared" si="54"/>
        <v>30.263552046524822</v>
      </c>
      <c r="E110" s="11"/>
      <c r="F110" s="17">
        <f t="shared" si="49"/>
        <v>30.263552046524822</v>
      </c>
      <c r="G110" s="16">
        <f t="shared" si="55"/>
        <v>15.131776023262411</v>
      </c>
      <c r="H110" s="16">
        <f t="shared" si="51"/>
        <v>15.131776023262411</v>
      </c>
      <c r="I110" s="16">
        <f t="shared" si="52"/>
        <v>15.131776023262411</v>
      </c>
      <c r="J110" s="16">
        <f t="shared" si="53"/>
        <v>105.57552797743509</v>
      </c>
      <c r="K110" s="18">
        <f t="shared" si="45"/>
        <v>0.5050679529955189</v>
      </c>
      <c r="L110" s="16">
        <f t="shared" si="42"/>
        <v>7.642575141255819</v>
      </c>
      <c r="M110" s="16">
        <f t="shared" si="46"/>
        <v>-17.795764131356357</v>
      </c>
      <c r="N110" s="18">
        <f t="shared" si="43"/>
        <v>0.5050658137977908</v>
      </c>
      <c r="O110" s="16">
        <f t="shared" si="44"/>
        <v>7.642542771394928</v>
      </c>
      <c r="P110" s="16">
        <f t="shared" si="47"/>
        <v>-17.79632654644359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30.263552046524822</v>
      </c>
      <c r="E111" s="11"/>
      <c r="F111" s="17">
        <f t="shared" si="49"/>
        <v>30.263552046524822</v>
      </c>
      <c r="G111" s="16">
        <f t="shared" si="55"/>
        <v>15.131776023262411</v>
      </c>
      <c r="H111" s="16">
        <f t="shared" si="51"/>
        <v>15.131776023262411</v>
      </c>
      <c r="I111" s="16">
        <f>H111+E111-C111</f>
        <v>36.99611552683473</v>
      </c>
      <c r="J111" s="16">
        <f t="shared" si="53"/>
        <v>142.57164350426982</v>
      </c>
      <c r="K111" s="18">
        <f t="shared" si="45"/>
        <v>0.4810170980909702</v>
      </c>
      <c r="L111" s="42">
        <f t="shared" si="42"/>
        <v>17.795764131356325</v>
      </c>
      <c r="M111" s="56">
        <f t="shared" si="46"/>
        <v>-3.197442310920451E-14</v>
      </c>
      <c r="N111" s="18">
        <f t="shared" si="43"/>
        <v>0.48101491523647605</v>
      </c>
      <c r="O111" s="16">
        <f t="shared" si="44"/>
        <v>17.795683374219283</v>
      </c>
      <c r="P111" s="56">
        <f t="shared" si="47"/>
        <v>-0.0006431722243078752</v>
      </c>
    </row>
    <row r="112" spans="7:13" ht="13.5">
      <c r="G112" s="28" t="s">
        <v>34</v>
      </c>
      <c r="H112" s="7">
        <f>H85</f>
        <v>16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=0,IF(J105&lt;0,B105+(-J105)/(J106-J105),0),0)</f>
        <v>7.431356132652438</v>
      </c>
      <c r="K112" s="77" t="s">
        <v>104</v>
      </c>
      <c r="L112" s="78"/>
      <c r="M112" s="78"/>
    </row>
  </sheetData>
  <sheetProtection/>
  <mergeCells count="25">
    <mergeCell ref="K112:M112"/>
    <mergeCell ref="B88:C88"/>
    <mergeCell ref="F88:F89"/>
    <mergeCell ref="L88:M88"/>
    <mergeCell ref="N88:P88"/>
    <mergeCell ref="B89:C89"/>
    <mergeCell ref="N61:P61"/>
    <mergeCell ref="B62:C62"/>
    <mergeCell ref="K85:M85"/>
    <mergeCell ref="B61:C61"/>
    <mergeCell ref="F61:F62"/>
    <mergeCell ref="L61:M61"/>
    <mergeCell ref="B35:C35"/>
    <mergeCell ref="K58:M58"/>
    <mergeCell ref="K30:M30"/>
    <mergeCell ref="B34:C34"/>
    <mergeCell ref="F34:F35"/>
    <mergeCell ref="L34:M34"/>
    <mergeCell ref="B32:C32"/>
    <mergeCell ref="F6:F7"/>
    <mergeCell ref="L6:M6"/>
    <mergeCell ref="N6:P6"/>
    <mergeCell ref="B7:C7"/>
    <mergeCell ref="B6:C6"/>
    <mergeCell ref="N34:P34"/>
  </mergeCells>
  <printOptions/>
  <pageMargins left="0.787" right="0.787" top="0.984" bottom="0.984" header="0.512" footer="0.512"/>
  <pageSetup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12"/>
  <sheetViews>
    <sheetView showFormulas="1" zoomScale="65" zoomScaleNormal="65" zoomScalePageLayoutView="0" workbookViewId="0" topLeftCell="A1">
      <selection activeCell="H139" sqref="H139"/>
    </sheetView>
  </sheetViews>
  <sheetFormatPr defaultColWidth="9.00390625" defaultRowHeight="13.5"/>
  <cols>
    <col min="1" max="2" width="1.875" style="0" customWidth="1"/>
    <col min="3" max="3" width="12.625" style="0" customWidth="1"/>
    <col min="4" max="4" width="14.25390625" style="1" customWidth="1"/>
    <col min="5" max="5" width="17.125" style="0" customWidth="1"/>
    <col min="6" max="6" width="6.25390625" style="2" customWidth="1"/>
    <col min="7" max="7" width="11.50390625" style="0" customWidth="1"/>
    <col min="8" max="8" width="6.125" style="0" customWidth="1"/>
    <col min="9" max="9" width="8.375" style="3" customWidth="1"/>
    <col min="10" max="10" width="5.625" style="3" customWidth="1"/>
    <col min="11" max="11" width="8.625" style="3" customWidth="1"/>
    <col min="12" max="12" width="5.75390625" style="3" customWidth="1"/>
    <col min="13" max="13" width="6.25390625" style="0" customWidth="1"/>
    <col min="14" max="14" width="9.375" style="0" customWidth="1"/>
    <col min="15" max="15" width="5.625" style="3" customWidth="1"/>
    <col min="16" max="16" width="6.00390625" style="0" customWidth="1"/>
    <col min="17" max="17" width="2.375" style="76" customWidth="1"/>
  </cols>
  <sheetData>
    <row r="1" spans="1:20" s="26" customFormat="1" ht="13.5">
      <c r="A1" s="7" t="s">
        <v>70</v>
      </c>
      <c r="B1" s="7" t="s">
        <v>71</v>
      </c>
      <c r="C1" s="7" t="s">
        <v>72</v>
      </c>
      <c r="D1" s="8" t="s">
        <v>73</v>
      </c>
      <c r="E1" s="7" t="s">
        <v>74</v>
      </c>
      <c r="F1" s="9" t="s">
        <v>75</v>
      </c>
      <c r="G1" s="7" t="s">
        <v>76</v>
      </c>
      <c r="H1" s="7" t="s">
        <v>77</v>
      </c>
      <c r="I1" s="10" t="s">
        <v>78</v>
      </c>
      <c r="J1" s="10" t="s">
        <v>79</v>
      </c>
      <c r="K1" s="10" t="s">
        <v>80</v>
      </c>
      <c r="L1" s="10" t="s">
        <v>81</v>
      </c>
      <c r="M1" s="10" t="s">
        <v>82</v>
      </c>
      <c r="N1" s="10" t="s">
        <v>83</v>
      </c>
      <c r="O1" s="10" t="s">
        <v>84</v>
      </c>
      <c r="P1" s="49" t="s">
        <v>85</v>
      </c>
      <c r="Q1" s="60">
        <v>1</v>
      </c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49"/>
      <c r="Q2" s="60">
        <v>2</v>
      </c>
      <c r="R2" s="59"/>
      <c r="S2" s="59"/>
      <c r="T2" s="59"/>
    </row>
    <row r="3" spans="1:17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45">
        <v>0.11571778167238694</v>
      </c>
      <c r="P3" s="69"/>
      <c r="Q3" s="60">
        <v>3</v>
      </c>
    </row>
    <row r="4" spans="1:17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49"/>
      <c r="Q4" s="60">
        <v>4</v>
      </c>
    </row>
    <row r="5" spans="1:17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49"/>
      <c r="Q5" s="60">
        <v>5</v>
      </c>
    </row>
    <row r="6" spans="1:17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9"/>
      <c r="Q6" s="60">
        <v>6</v>
      </c>
    </row>
    <row r="7" spans="1:17" ht="13.5">
      <c r="A7" s="43">
        <v>7</v>
      </c>
      <c r="B7" s="84" t="s">
        <v>11</v>
      </c>
      <c r="C7" s="85"/>
      <c r="D7" s="44">
        <f>$I$4*$O$3*K3</f>
        <v>2.6316132214369414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-91.30466604921243</v>
      </c>
      <c r="N7" s="19">
        <v>-0.024846342992768344</v>
      </c>
      <c r="O7" s="18"/>
      <c r="P7" s="71"/>
      <c r="Q7" s="60">
        <v>7</v>
      </c>
    </row>
    <row r="8" spans="1:17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70" t="s">
        <v>8</v>
      </c>
      <c r="Q8" s="60">
        <v>8</v>
      </c>
    </row>
    <row r="9" spans="1:17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49" t="s">
        <v>28</v>
      </c>
      <c r="Q9" s="60">
        <v>9</v>
      </c>
    </row>
    <row r="10" spans="1:17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0.9042576990581497</v>
      </c>
      <c r="O10" s="52">
        <f aca="true" t="shared" si="2" ref="O10:O29">I10*N10</f>
        <v>-13.563865485872245</v>
      </c>
      <c r="P10" s="72">
        <f>O10</f>
        <v>-13.563865485872245</v>
      </c>
      <c r="Q10" s="60">
        <v>10</v>
      </c>
    </row>
    <row r="11" spans="1:17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0.9272976546417687</v>
      </c>
      <c r="O11" s="52">
        <f t="shared" si="2"/>
        <v>-32.455417912461904</v>
      </c>
      <c r="P11" s="72">
        <f aca="true" t="shared" si="5" ref="P11:P29">O11+P10</f>
        <v>-46.01928339833415</v>
      </c>
      <c r="Q11" s="60">
        <v>11</v>
      </c>
    </row>
    <row r="12" spans="1:17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0.9509246547745775</v>
      </c>
      <c r="O12" s="52">
        <f t="shared" si="2"/>
        <v>-33.28236291711021</v>
      </c>
      <c r="P12" s="72">
        <f t="shared" si="5"/>
        <v>-79.30164631544437</v>
      </c>
      <c r="Q12" s="60">
        <v>12</v>
      </c>
    </row>
    <row r="13" spans="1:17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0.9751536570072317</v>
      </c>
      <c r="O13" s="52">
        <f t="shared" si="2"/>
        <v>-14.627304855108475</v>
      </c>
      <c r="P13" s="72">
        <f t="shared" si="5"/>
        <v>-93.92895117055285</v>
      </c>
      <c r="Q13" s="60">
        <v>13</v>
      </c>
    </row>
    <row r="14" spans="1:17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I14+J13</f>
        <v>-110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72">
        <f t="shared" si="5"/>
        <v>-103.92895117055285</v>
      </c>
      <c r="Q14" s="60">
        <v>14</v>
      </c>
    </row>
    <row r="15" spans="1:17" ht="13.5">
      <c r="A15" s="43">
        <v>15</v>
      </c>
      <c r="B15" s="11">
        <v>1</v>
      </c>
      <c r="C15" s="11"/>
      <c r="D15" s="16">
        <f>$D$7*$G$7*(1+$E$7)^(B15-1)</f>
        <v>2.6316132214369414</v>
      </c>
      <c r="E15" s="11">
        <f aca="true" t="shared" si="6" ref="E15:E22">($C$10+$C$11+$C$12+$C$13)*0.9/8</f>
        <v>11.25</v>
      </c>
      <c r="F15" s="16">
        <f aca="true" t="shared" si="7" ref="F15:F29">D15-E15</f>
        <v>-8.618386778563059</v>
      </c>
      <c r="G15" s="52">
        <f>IF(F15&gt;0,F15*$J$7,0)</f>
        <v>0</v>
      </c>
      <c r="H15" s="52">
        <f aca="true" t="shared" si="8" ref="H15:H29">F15-G15</f>
        <v>-8.618386778563059</v>
      </c>
      <c r="I15" s="52">
        <f aca="true" t="shared" si="9" ref="I15:I28">H15+E15</f>
        <v>2.6316132214369414</v>
      </c>
      <c r="J15" s="52">
        <f aca="true" t="shared" si="10" ref="J15:J29">I15+J14</f>
        <v>-107.36838677856306</v>
      </c>
      <c r="K15" s="17">
        <f t="shared" si="3"/>
        <v>0.9523809523809523</v>
      </c>
      <c r="L15" s="52">
        <f t="shared" si="0"/>
        <v>2.5062983061304203</v>
      </c>
      <c r="M15" s="52">
        <f t="shared" si="4"/>
        <v>-120.5806704438696</v>
      </c>
      <c r="N15" s="17">
        <f t="shared" si="1"/>
        <v>1.0254794132332152</v>
      </c>
      <c r="O15" s="52">
        <f t="shared" si="2"/>
        <v>2.698665182175926</v>
      </c>
      <c r="P15" s="72">
        <f t="shared" si="5"/>
        <v>-101.23028598837692</v>
      </c>
      <c r="Q15" s="60">
        <v>15</v>
      </c>
    </row>
    <row r="16" spans="1:17" ht="13.5">
      <c r="A16" s="43">
        <v>16</v>
      </c>
      <c r="B16" s="11">
        <v>2</v>
      </c>
      <c r="C16" s="11"/>
      <c r="D16" s="16">
        <f>$D$7*$H$7*(1+$E$7)*(B16-1)</f>
        <v>2.6316132214369414</v>
      </c>
      <c r="E16" s="11">
        <f t="shared" si="6"/>
        <v>11.25</v>
      </c>
      <c r="F16" s="16">
        <f t="shared" si="7"/>
        <v>-8.618386778563059</v>
      </c>
      <c r="G16" s="52">
        <f aca="true" t="shared" si="11" ref="G16:G22">IF(F16&gt;0,F16*$J$7,0)</f>
        <v>0</v>
      </c>
      <c r="H16" s="52">
        <f t="shared" si="8"/>
        <v>-8.618386778563059</v>
      </c>
      <c r="I16" s="52">
        <f t="shared" si="9"/>
        <v>2.6316132214369414</v>
      </c>
      <c r="J16" s="52">
        <f t="shared" si="10"/>
        <v>-104.73677355712613</v>
      </c>
      <c r="K16" s="17">
        <f t="shared" si="3"/>
        <v>0.9070294784580498</v>
      </c>
      <c r="L16" s="52">
        <f t="shared" si="0"/>
        <v>2.3869507677432575</v>
      </c>
      <c r="M16" s="52">
        <f t="shared" si="4"/>
        <v>-118.19371967612634</v>
      </c>
      <c r="N16" s="17">
        <f t="shared" si="1"/>
        <v>1.0516080269651396</v>
      </c>
      <c r="O16" s="52">
        <f t="shared" si="2"/>
        <v>2.767425587530677</v>
      </c>
      <c r="P16" s="72">
        <f t="shared" si="5"/>
        <v>-98.46286040084624</v>
      </c>
      <c r="Q16" s="60">
        <v>16</v>
      </c>
    </row>
    <row r="17" spans="1:17" ht="13.5">
      <c r="A17" s="43">
        <v>17</v>
      </c>
      <c r="B17" s="11">
        <v>3</v>
      </c>
      <c r="C17" s="11"/>
      <c r="D17" s="16">
        <f>$D$7*$I$7*(1+$E$7)^(B17-1)</f>
        <v>2.6316132214369414</v>
      </c>
      <c r="E17" s="11">
        <f t="shared" si="6"/>
        <v>11.25</v>
      </c>
      <c r="F17" s="16">
        <f t="shared" si="7"/>
        <v>-8.618386778563059</v>
      </c>
      <c r="G17" s="52">
        <f t="shared" si="11"/>
        <v>0</v>
      </c>
      <c r="H17" s="52">
        <f t="shared" si="8"/>
        <v>-8.618386778563059</v>
      </c>
      <c r="I17" s="52">
        <f t="shared" si="9"/>
        <v>2.6316132214369414</v>
      </c>
      <c r="J17" s="52">
        <f t="shared" si="10"/>
        <v>-102.10516033568919</v>
      </c>
      <c r="K17" s="17">
        <f t="shared" si="3"/>
        <v>0.863837598531476</v>
      </c>
      <c r="L17" s="52">
        <f t="shared" si="0"/>
        <v>2.2732864454697688</v>
      </c>
      <c r="M17" s="52">
        <f t="shared" si="4"/>
        <v>-115.92043323065657</v>
      </c>
      <c r="N17" s="17">
        <f t="shared" si="1"/>
        <v>1.0784023824435505</v>
      </c>
      <c r="O17" s="52">
        <f t="shared" si="2"/>
        <v>2.8379379676675445</v>
      </c>
      <c r="P17" s="72">
        <f t="shared" si="5"/>
        <v>-95.6249224331787</v>
      </c>
      <c r="Q17" s="60">
        <v>17</v>
      </c>
    </row>
    <row r="18" spans="1:17" ht="13.5">
      <c r="A18" s="43">
        <v>18</v>
      </c>
      <c r="B18" s="41">
        <v>4</v>
      </c>
      <c r="C18" s="41"/>
      <c r="D18" s="16">
        <f aca="true" t="shared" si="12" ref="D18:D29">$D$7*(1+$E$7)^(B18-1)</f>
        <v>2.6316132214369414</v>
      </c>
      <c r="E18" s="41">
        <f t="shared" si="6"/>
        <v>11.25</v>
      </c>
      <c r="F18" s="42">
        <f t="shared" si="7"/>
        <v>-8.618386778563059</v>
      </c>
      <c r="G18" s="52">
        <f t="shared" si="11"/>
        <v>0</v>
      </c>
      <c r="H18" s="53">
        <f t="shared" si="8"/>
        <v>-8.618386778563059</v>
      </c>
      <c r="I18" s="53">
        <f t="shared" si="9"/>
        <v>2.6316132214369414</v>
      </c>
      <c r="J18" s="53">
        <f t="shared" si="10"/>
        <v>-99.47354711425226</v>
      </c>
      <c r="K18" s="17">
        <f t="shared" si="3"/>
        <v>0.822702474791882</v>
      </c>
      <c r="L18" s="52">
        <f t="shared" si="0"/>
        <v>2.1650347099712084</v>
      </c>
      <c r="M18" s="52">
        <f t="shared" si="4"/>
        <v>-113.75539852068536</v>
      </c>
      <c r="N18" s="17">
        <f t="shared" si="1"/>
        <v>1.1058794423775136</v>
      </c>
      <c r="O18" s="52">
        <f t="shared" si="2"/>
        <v>2.910246961875977</v>
      </c>
      <c r="P18" s="72">
        <f t="shared" si="5"/>
        <v>-92.71467547130271</v>
      </c>
      <c r="Q18" s="60">
        <v>18</v>
      </c>
    </row>
    <row r="19" spans="1:17" ht="13.5">
      <c r="A19" s="43">
        <v>19</v>
      </c>
      <c r="B19" s="41">
        <v>5</v>
      </c>
      <c r="C19" s="41"/>
      <c r="D19" s="16">
        <f t="shared" si="12"/>
        <v>2.6316132214369414</v>
      </c>
      <c r="E19" s="41">
        <f t="shared" si="6"/>
        <v>11.25</v>
      </c>
      <c r="F19" s="42">
        <f t="shared" si="7"/>
        <v>-8.618386778563059</v>
      </c>
      <c r="G19" s="52">
        <f t="shared" si="11"/>
        <v>0</v>
      </c>
      <c r="H19" s="53">
        <f t="shared" si="8"/>
        <v>-8.618386778563059</v>
      </c>
      <c r="I19" s="53">
        <f t="shared" si="9"/>
        <v>2.6316132214369414</v>
      </c>
      <c r="J19" s="53">
        <f t="shared" si="10"/>
        <v>-96.84193389281532</v>
      </c>
      <c r="K19" s="17">
        <f t="shared" si="3"/>
        <v>0.783526166468459</v>
      </c>
      <c r="L19" s="52">
        <f t="shared" si="0"/>
        <v>2.0619378190201987</v>
      </c>
      <c r="M19" s="52">
        <f t="shared" si="4"/>
        <v>-111.69346070166516</v>
      </c>
      <c r="N19" s="17">
        <f t="shared" si="1"/>
        <v>1.134056601675968</v>
      </c>
      <c r="O19" s="52">
        <f t="shared" si="2"/>
        <v>2.9843983468283244</v>
      </c>
      <c r="P19" s="72">
        <f t="shared" si="5"/>
        <v>-89.73027712447438</v>
      </c>
      <c r="Q19" s="60">
        <v>19</v>
      </c>
    </row>
    <row r="20" spans="1:17" ht="13.5">
      <c r="A20" s="43">
        <v>20</v>
      </c>
      <c r="B20" s="41">
        <v>6</v>
      </c>
      <c r="C20" s="41"/>
      <c r="D20" s="16">
        <f t="shared" si="12"/>
        <v>2.6316132214369414</v>
      </c>
      <c r="E20" s="41">
        <f t="shared" si="6"/>
        <v>11.25</v>
      </c>
      <c r="F20" s="42">
        <f t="shared" si="7"/>
        <v>-8.618386778563059</v>
      </c>
      <c r="G20" s="52">
        <f t="shared" si="11"/>
        <v>0</v>
      </c>
      <c r="H20" s="53">
        <f t="shared" si="8"/>
        <v>-8.618386778563059</v>
      </c>
      <c r="I20" s="53">
        <f t="shared" si="9"/>
        <v>2.6316132214369414</v>
      </c>
      <c r="J20" s="53">
        <f t="shared" si="10"/>
        <v>-94.21032067137838</v>
      </c>
      <c r="K20" s="17">
        <f t="shared" si="3"/>
        <v>0.7462153966366276</v>
      </c>
      <c r="L20" s="52">
        <f t="shared" si="0"/>
        <v>1.9637503038287605</v>
      </c>
      <c r="M20" s="52">
        <f t="shared" si="4"/>
        <v>-109.7297103978364</v>
      </c>
      <c r="N20" s="17">
        <f t="shared" si="1"/>
        <v>1.1629516984599257</v>
      </c>
      <c r="O20" s="52">
        <f t="shared" si="2"/>
        <v>3.0604390655596876</v>
      </c>
      <c r="P20" s="72">
        <f t="shared" si="5"/>
        <v>-86.66983805891469</v>
      </c>
      <c r="Q20" s="60">
        <v>20</v>
      </c>
    </row>
    <row r="21" spans="1:17" ht="13.5">
      <c r="A21" s="43">
        <v>21</v>
      </c>
      <c r="B21" s="41">
        <v>7</v>
      </c>
      <c r="C21" s="41"/>
      <c r="D21" s="42">
        <f t="shared" si="12"/>
        <v>2.6316132214369414</v>
      </c>
      <c r="E21" s="41">
        <f t="shared" si="6"/>
        <v>11.25</v>
      </c>
      <c r="F21" s="42">
        <f t="shared" si="7"/>
        <v>-8.618386778563059</v>
      </c>
      <c r="G21" s="52">
        <f t="shared" si="11"/>
        <v>0</v>
      </c>
      <c r="H21" s="53">
        <f t="shared" si="8"/>
        <v>-8.618386778563059</v>
      </c>
      <c r="I21" s="53">
        <f t="shared" si="9"/>
        <v>2.6316132214369414</v>
      </c>
      <c r="J21" s="53">
        <f t="shared" si="10"/>
        <v>-91.57870744994145</v>
      </c>
      <c r="K21" s="17">
        <f t="shared" si="3"/>
        <v>0.7106813301301215</v>
      </c>
      <c r="L21" s="52">
        <f t="shared" si="0"/>
        <v>1.8702383845988195</v>
      </c>
      <c r="M21" s="52">
        <f t="shared" si="4"/>
        <v>-107.85947201323758</v>
      </c>
      <c r="N21" s="17">
        <f t="shared" si="1"/>
        <v>1.1925830253552556</v>
      </c>
      <c r="O21" s="52">
        <f t="shared" si="2"/>
        <v>3.1384172571861577</v>
      </c>
      <c r="P21" s="72">
        <f t="shared" si="5"/>
        <v>-83.53142080172853</v>
      </c>
      <c r="Q21" s="60">
        <v>21</v>
      </c>
    </row>
    <row r="22" spans="1:17" ht="13.5">
      <c r="A22" s="43">
        <v>22</v>
      </c>
      <c r="B22" s="41">
        <v>8</v>
      </c>
      <c r="C22" s="41"/>
      <c r="D22" s="42">
        <f t="shared" si="12"/>
        <v>2.6316132214369414</v>
      </c>
      <c r="E22" s="41">
        <f t="shared" si="6"/>
        <v>11.25</v>
      </c>
      <c r="F22" s="42">
        <f t="shared" si="7"/>
        <v>-8.618386778563059</v>
      </c>
      <c r="G22" s="52">
        <f t="shared" si="11"/>
        <v>0</v>
      </c>
      <c r="H22" s="53">
        <f t="shared" si="8"/>
        <v>-8.618386778563059</v>
      </c>
      <c r="I22" s="53">
        <f t="shared" si="9"/>
        <v>2.6316132214369414</v>
      </c>
      <c r="J22" s="53">
        <f t="shared" si="10"/>
        <v>-88.94709422850451</v>
      </c>
      <c r="K22" s="17">
        <f t="shared" si="3"/>
        <v>0.6768393620286872</v>
      </c>
      <c r="L22" s="52">
        <f t="shared" si="0"/>
        <v>1.7811794139036379</v>
      </c>
      <c r="M22" s="52">
        <f t="shared" si="4"/>
        <v>-106.07829259933393</v>
      </c>
      <c r="N22" s="17">
        <f t="shared" si="1"/>
        <v>1.2229693410732003</v>
      </c>
      <c r="O22" s="52">
        <f t="shared" si="2"/>
        <v>3.2183822873802583</v>
      </c>
      <c r="P22" s="72">
        <f t="shared" si="5"/>
        <v>-80.31303851434828</v>
      </c>
      <c r="Q22" s="60">
        <v>22</v>
      </c>
    </row>
    <row r="23" spans="1:17" ht="13.5">
      <c r="A23" s="60">
        <v>23</v>
      </c>
      <c r="B23" s="41">
        <v>9</v>
      </c>
      <c r="C23" s="41"/>
      <c r="D23" s="42">
        <f t="shared" si="12"/>
        <v>2.6316132214369414</v>
      </c>
      <c r="E23" s="41"/>
      <c r="F23" s="42">
        <f t="shared" si="7"/>
        <v>2.6316132214369414</v>
      </c>
      <c r="G23" s="53">
        <f aca="true" t="shared" si="13" ref="G23:G29">F23*$J$7</f>
        <v>1.3158066107184707</v>
      </c>
      <c r="H23" s="53">
        <f t="shared" si="8"/>
        <v>1.3158066107184707</v>
      </c>
      <c r="I23" s="53">
        <f t="shared" si="9"/>
        <v>1.3158066107184707</v>
      </c>
      <c r="J23" s="53">
        <f t="shared" si="10"/>
        <v>-87.63128761778604</v>
      </c>
      <c r="K23" s="17">
        <f t="shared" si="3"/>
        <v>0.6446089162177973</v>
      </c>
      <c r="L23" s="52">
        <f t="shared" si="0"/>
        <v>0.8481806732874465</v>
      </c>
      <c r="M23" s="52">
        <f t="shared" si="4"/>
        <v>-105.23011192604649</v>
      </c>
      <c r="N23" s="17">
        <f t="shared" si="1"/>
        <v>1.2541298822859575</v>
      </c>
      <c r="O23" s="52">
        <f t="shared" si="2"/>
        <v>1.6501923898114403</v>
      </c>
      <c r="P23" s="72">
        <f t="shared" si="5"/>
        <v>-78.66284612453684</v>
      </c>
      <c r="Q23" s="60">
        <v>23</v>
      </c>
    </row>
    <row r="24" spans="1:17" ht="13.5">
      <c r="A24" s="60">
        <v>24</v>
      </c>
      <c r="B24" s="41">
        <v>10</v>
      </c>
      <c r="C24" s="41"/>
      <c r="D24" s="42">
        <f t="shared" si="12"/>
        <v>2.6316132214369414</v>
      </c>
      <c r="E24" s="41"/>
      <c r="F24" s="42">
        <f t="shared" si="7"/>
        <v>2.6316132214369414</v>
      </c>
      <c r="G24" s="53">
        <f t="shared" si="13"/>
        <v>1.3158066107184707</v>
      </c>
      <c r="H24" s="53">
        <f t="shared" si="8"/>
        <v>1.3158066107184707</v>
      </c>
      <c r="I24" s="53">
        <f t="shared" si="9"/>
        <v>1.3158066107184707</v>
      </c>
      <c r="J24" s="53">
        <f t="shared" si="10"/>
        <v>-86.31548100706758</v>
      </c>
      <c r="K24" s="17">
        <f t="shared" si="3"/>
        <v>0.6139132535407593</v>
      </c>
      <c r="L24" s="52">
        <f t="shared" si="0"/>
        <v>0.8077911174166157</v>
      </c>
      <c r="M24" s="52">
        <f t="shared" si="4"/>
        <v>-104.42232080862988</v>
      </c>
      <c r="N24" s="17">
        <f t="shared" si="1"/>
        <v>1.2860843758048448</v>
      </c>
      <c r="O24" s="52">
        <f t="shared" si="2"/>
        <v>1.6922383236257528</v>
      </c>
      <c r="P24" s="72">
        <f t="shared" si="5"/>
        <v>-76.97060780091108</v>
      </c>
      <c r="Q24" s="60">
        <v>24</v>
      </c>
    </row>
    <row r="25" spans="1:17" ht="13.5">
      <c r="A25" s="43">
        <v>25</v>
      </c>
      <c r="B25" s="11">
        <v>11</v>
      </c>
      <c r="C25" s="11"/>
      <c r="D25" s="16">
        <f t="shared" si="12"/>
        <v>2.6316132214369414</v>
      </c>
      <c r="E25" s="11"/>
      <c r="F25" s="16">
        <f t="shared" si="7"/>
        <v>2.6316132214369414</v>
      </c>
      <c r="G25" s="52">
        <f t="shared" si="13"/>
        <v>1.3158066107184707</v>
      </c>
      <c r="H25" s="52">
        <f t="shared" si="8"/>
        <v>1.3158066107184707</v>
      </c>
      <c r="I25" s="52">
        <f t="shared" si="9"/>
        <v>1.3158066107184707</v>
      </c>
      <c r="J25" s="52">
        <f t="shared" si="10"/>
        <v>-84.9996743963491</v>
      </c>
      <c r="K25" s="17">
        <f t="shared" si="3"/>
        <v>0.5846792890864374</v>
      </c>
      <c r="L25" s="52">
        <f t="shared" si="0"/>
        <v>0.7693248737301102</v>
      </c>
      <c r="M25" s="52">
        <f t="shared" si="4"/>
        <v>-103.65299593489976</v>
      </c>
      <c r="N25" s="17">
        <f t="shared" si="1"/>
        <v>1.3188530510687582</v>
      </c>
      <c r="O25" s="52">
        <f t="shared" si="2"/>
        <v>1.7353555631624968</v>
      </c>
      <c r="P25" s="72">
        <f t="shared" si="5"/>
        <v>-75.23525223774858</v>
      </c>
      <c r="Q25" s="60">
        <v>25</v>
      </c>
    </row>
    <row r="26" spans="1:17" ht="13.5">
      <c r="A26" s="60">
        <v>26</v>
      </c>
      <c r="B26" s="41">
        <v>12</v>
      </c>
      <c r="C26" s="41"/>
      <c r="D26" s="42">
        <f t="shared" si="12"/>
        <v>2.6316132214369414</v>
      </c>
      <c r="E26" s="41"/>
      <c r="F26" s="42">
        <f t="shared" si="7"/>
        <v>2.6316132214369414</v>
      </c>
      <c r="G26" s="53">
        <f t="shared" si="13"/>
        <v>1.3158066107184707</v>
      </c>
      <c r="H26" s="53">
        <f t="shared" si="8"/>
        <v>1.3158066107184707</v>
      </c>
      <c r="I26" s="53">
        <f t="shared" si="9"/>
        <v>1.3158066107184707</v>
      </c>
      <c r="J26" s="53">
        <f t="shared" si="10"/>
        <v>-83.68386778563064</v>
      </c>
      <c r="K26" s="17">
        <f t="shared" si="3"/>
        <v>0.5568374181775595</v>
      </c>
      <c r="L26" s="52">
        <f t="shared" si="0"/>
        <v>0.7326903559334383</v>
      </c>
      <c r="M26" s="52">
        <f t="shared" si="4"/>
        <v>-102.92030557896632</v>
      </c>
      <c r="N26" s="17">
        <f t="shared" si="1"/>
        <v>1.352456652950826</v>
      </c>
      <c r="O26" s="52">
        <f t="shared" si="2"/>
        <v>1.7795714046628732</v>
      </c>
      <c r="P26" s="72">
        <f t="shared" si="5"/>
        <v>-73.45568083308571</v>
      </c>
      <c r="Q26" s="60">
        <v>26</v>
      </c>
    </row>
    <row r="27" spans="1:17" ht="13.5">
      <c r="A27" s="60">
        <v>27</v>
      </c>
      <c r="B27" s="41">
        <v>13</v>
      </c>
      <c r="C27" s="41"/>
      <c r="D27" s="42">
        <f t="shared" si="12"/>
        <v>2.6316132214369414</v>
      </c>
      <c r="E27" s="41"/>
      <c r="F27" s="42">
        <f t="shared" si="7"/>
        <v>2.6316132214369414</v>
      </c>
      <c r="G27" s="53">
        <f t="shared" si="13"/>
        <v>1.3158066107184707</v>
      </c>
      <c r="H27" s="53">
        <f t="shared" si="8"/>
        <v>1.3158066107184707</v>
      </c>
      <c r="I27" s="53">
        <f t="shared" si="9"/>
        <v>1.3158066107184707</v>
      </c>
      <c r="J27" s="53">
        <f t="shared" si="10"/>
        <v>-82.36806117491217</v>
      </c>
      <c r="K27" s="17">
        <f t="shared" si="3"/>
        <v>0.5303213506452946</v>
      </c>
      <c r="L27" s="52">
        <f t="shared" si="0"/>
        <v>0.6978003389842268</v>
      </c>
      <c r="M27" s="52">
        <f t="shared" si="4"/>
        <v>-102.2225052399821</v>
      </c>
      <c r="N27" s="17">
        <f t="shared" si="1"/>
        <v>1.386916454891371</v>
      </c>
      <c r="O27" s="52">
        <f t="shared" si="2"/>
        <v>1.8249138398602918</v>
      </c>
      <c r="P27" s="72">
        <f t="shared" si="5"/>
        <v>-71.63076699322542</v>
      </c>
      <c r="Q27" s="60">
        <v>27</v>
      </c>
    </row>
    <row r="28" spans="1:17" ht="13.5">
      <c r="A28" s="58">
        <v>28</v>
      </c>
      <c r="B28" s="33">
        <v>14</v>
      </c>
      <c r="C28" s="11"/>
      <c r="D28" s="16">
        <f t="shared" si="12"/>
        <v>2.6316132214369414</v>
      </c>
      <c r="E28" s="11"/>
      <c r="F28" s="16">
        <f t="shared" si="7"/>
        <v>2.6316132214369414</v>
      </c>
      <c r="G28" s="52">
        <f t="shared" si="13"/>
        <v>1.3158066107184707</v>
      </c>
      <c r="H28" s="52">
        <f t="shared" si="8"/>
        <v>1.3158066107184707</v>
      </c>
      <c r="I28" s="52">
        <f t="shared" si="9"/>
        <v>1.3158066107184707</v>
      </c>
      <c r="J28" s="54">
        <f t="shared" si="10"/>
        <v>-81.0522545641937</v>
      </c>
      <c r="K28" s="17">
        <f t="shared" si="3"/>
        <v>0.5050679529955189</v>
      </c>
      <c r="L28" s="52">
        <f t="shared" si="0"/>
        <v>0.6645717514135495</v>
      </c>
      <c r="M28" s="52">
        <f t="shared" si="4"/>
        <v>-101.55793348856855</v>
      </c>
      <c r="N28" s="17">
        <f t="shared" si="1"/>
        <v>1.4222542723654945</v>
      </c>
      <c r="O28" s="52">
        <f t="shared" si="2"/>
        <v>1.8714115737011061</v>
      </c>
      <c r="P28" s="72">
        <f t="shared" si="5"/>
        <v>-69.75935541952431</v>
      </c>
      <c r="Q28" s="60">
        <v>28</v>
      </c>
    </row>
    <row r="29" spans="1:17" ht="13.5">
      <c r="A29" s="58">
        <v>29</v>
      </c>
      <c r="B29" s="33">
        <v>15</v>
      </c>
      <c r="C29" s="20">
        <f>(-0.1*F4)+(-C14)</f>
        <v>-20</v>
      </c>
      <c r="D29" s="16">
        <f t="shared" si="12"/>
        <v>2.6316132214369414</v>
      </c>
      <c r="E29" s="11"/>
      <c r="F29" s="16">
        <f t="shared" si="7"/>
        <v>2.6316132214369414</v>
      </c>
      <c r="G29" s="52">
        <f t="shared" si="13"/>
        <v>1.3158066107184707</v>
      </c>
      <c r="H29" s="52">
        <f t="shared" si="8"/>
        <v>1.3158066107184707</v>
      </c>
      <c r="I29" s="52">
        <f>H29+E29-C29</f>
        <v>21.31580661071847</v>
      </c>
      <c r="J29" s="54">
        <f t="shared" si="10"/>
        <v>-59.736447953475235</v>
      </c>
      <c r="K29" s="17">
        <f t="shared" si="3"/>
        <v>0.4810170980909702</v>
      </c>
      <c r="L29" s="53">
        <f t="shared" si="0"/>
        <v>10.253267439356119</v>
      </c>
      <c r="M29" s="55">
        <f t="shared" si="4"/>
        <v>-91.30466604921243</v>
      </c>
      <c r="N29" s="17">
        <f t="shared" si="1"/>
        <v>1.4584924766938008</v>
      </c>
      <c r="O29" s="53">
        <f t="shared" si="2"/>
        <v>31.088943576392875</v>
      </c>
      <c r="P29" s="73">
        <f t="shared" si="5"/>
        <v>-38.67041184313143</v>
      </c>
      <c r="Q29" s="60">
        <v>29</v>
      </c>
    </row>
    <row r="30" spans="1:17" ht="13.5">
      <c r="A30" s="43">
        <v>30</v>
      </c>
      <c r="G30" s="28" t="s">
        <v>34</v>
      </c>
      <c r="H30" s="7">
        <v>16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111</v>
      </c>
      <c r="L30" s="78"/>
      <c r="M30" s="78"/>
      <c r="Q30" s="60">
        <v>30</v>
      </c>
    </row>
    <row r="31" spans="1:17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  <c r="Q31" s="60">
        <v>31</v>
      </c>
    </row>
    <row r="32" spans="1:17" ht="13.5">
      <c r="A32" s="43">
        <v>32</v>
      </c>
      <c r="B32" s="87" t="s">
        <v>119</v>
      </c>
      <c r="C32" s="87"/>
      <c r="D32" s="8">
        <v>1.5</v>
      </c>
      <c r="F32" s="65"/>
      <c r="Q32" s="60">
        <v>32</v>
      </c>
    </row>
    <row r="33" spans="1:17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49" t="s">
        <v>135</v>
      </c>
      <c r="Q33" s="60">
        <v>33</v>
      </c>
    </row>
    <row r="34" spans="1:17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9"/>
      <c r="Q34" s="60">
        <v>34</v>
      </c>
    </row>
    <row r="35" spans="1:17" ht="13.5">
      <c r="A35" s="43">
        <v>35</v>
      </c>
      <c r="B35" s="84" t="s">
        <v>11</v>
      </c>
      <c r="C35" s="85"/>
      <c r="D35" s="44">
        <f>$I$4*$O$3*L3*D32</f>
        <v>27.63193882508788</v>
      </c>
      <c r="E35" s="17">
        <f>$E$7</f>
        <v>0</v>
      </c>
      <c r="F35" s="81"/>
      <c r="G35" s="39">
        <f>$G$7</f>
        <v>1</v>
      </c>
      <c r="H35" s="39">
        <f>$H$7</f>
        <v>1</v>
      </c>
      <c r="I35" s="39">
        <f>$I$7</f>
        <v>1</v>
      </c>
      <c r="J35" s="21">
        <v>0.5</v>
      </c>
      <c r="K35" s="18">
        <v>0.05</v>
      </c>
      <c r="L35" s="24"/>
      <c r="M35" s="24">
        <f>M57</f>
        <v>63.45343235277273</v>
      </c>
      <c r="N35" s="24">
        <v>0.10559064429238285</v>
      </c>
      <c r="O35" s="18"/>
      <c r="P35" s="71"/>
      <c r="Q35" s="60">
        <v>35</v>
      </c>
    </row>
    <row r="36" spans="1:17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70" t="s">
        <v>8</v>
      </c>
      <c r="Q36" s="60">
        <v>36</v>
      </c>
    </row>
    <row r="37" spans="1:17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49" t="s">
        <v>28</v>
      </c>
      <c r="Q37" s="60">
        <v>37</v>
      </c>
    </row>
    <row r="38" spans="1:17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1.4940922735377575</v>
      </c>
      <c r="O38" s="16">
        <f aca="true" t="shared" si="16" ref="O38:O57">I38*N38</f>
        <v>-20.89121435653961</v>
      </c>
      <c r="P38" s="74">
        <f>O38</f>
        <v>-20.89121435653961</v>
      </c>
      <c r="Q38" s="60">
        <v>38</v>
      </c>
    </row>
    <row r="39" spans="1:17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1.3513973560205275</v>
      </c>
      <c r="O39" s="16">
        <f t="shared" si="16"/>
        <v>-44.090610827414366</v>
      </c>
      <c r="P39" s="74">
        <f aca="true" t="shared" si="19" ref="P39:P57">O39+P38</f>
        <v>-64.98182518395397</v>
      </c>
      <c r="Q39" s="60">
        <v>39</v>
      </c>
    </row>
    <row r="40" spans="1:17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1.2223306727468461</v>
      </c>
      <c r="O40" s="16">
        <f t="shared" si="16"/>
        <v>-39.87968879352621</v>
      </c>
      <c r="P40" s="74">
        <f t="shared" si="19"/>
        <v>-104.86151397748019</v>
      </c>
      <c r="Q40" s="60">
        <v>40</v>
      </c>
    </row>
    <row r="41" spans="1:17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1.1055906442923829</v>
      </c>
      <c r="O41" s="16">
        <f t="shared" si="16"/>
        <v>-15.45897234700693</v>
      </c>
      <c r="P41" s="74">
        <f t="shared" si="19"/>
        <v>-120.32048632448712</v>
      </c>
      <c r="Q41" s="60">
        <v>41</v>
      </c>
    </row>
    <row r="42" spans="1:17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74">
        <f t="shared" si="19"/>
        <v>-129.6421838423487</v>
      </c>
      <c r="Q42" s="60">
        <v>42</v>
      </c>
    </row>
    <row r="43" spans="1:17" ht="13.5">
      <c r="A43" s="43">
        <v>43</v>
      </c>
      <c r="B43" s="11">
        <v>1</v>
      </c>
      <c r="C43" s="11"/>
      <c r="D43" s="16">
        <f>$D$35*G35*(1+$E$7)^(B43-1)</f>
        <v>27.63193882508788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17.145029117493607</v>
      </c>
      <c r="G43" s="16">
        <f>IF(F43&gt;0,F43*$J$7,0)</f>
        <v>8.572514558746803</v>
      </c>
      <c r="H43" s="16">
        <f aca="true" t="shared" si="22" ref="H43:H57">F43-G43</f>
        <v>8.572514558746803</v>
      </c>
      <c r="I43" s="16">
        <f aca="true" t="shared" si="23" ref="I43:I56">H43+E43</f>
        <v>19.059424266341075</v>
      </c>
      <c r="J43" s="16">
        <f aca="true" t="shared" si="24" ref="J43:J57">I43+J42</f>
        <v>-74.15755091227467</v>
      </c>
      <c r="K43" s="18">
        <f t="shared" si="17"/>
        <v>0.9523809523809523</v>
      </c>
      <c r="L43" s="16">
        <f t="shared" si="14"/>
        <v>18.151832634610546</v>
      </c>
      <c r="M43" s="16">
        <f t="shared" si="18"/>
        <v>-96.58611647318752</v>
      </c>
      <c r="N43" s="18">
        <f t="shared" si="15"/>
        <v>0.9044939057349164</v>
      </c>
      <c r="O43" s="16">
        <f t="shared" si="16"/>
        <v>17.239133095721684</v>
      </c>
      <c r="P43" s="74">
        <f t="shared" si="19"/>
        <v>-112.403050746627</v>
      </c>
      <c r="Q43" s="60">
        <v>43</v>
      </c>
    </row>
    <row r="44" spans="1:17" ht="13.5">
      <c r="A44" s="43">
        <v>44</v>
      </c>
      <c r="B44" s="41">
        <v>2</v>
      </c>
      <c r="C44" s="41"/>
      <c r="D44" s="42">
        <f>$D$35*H35*(1+E35)^(B44-1)</f>
        <v>27.63193882508788</v>
      </c>
      <c r="E44" s="66">
        <f t="shared" si="20"/>
        <v>10.486909707594272</v>
      </c>
      <c r="F44" s="42">
        <f t="shared" si="21"/>
        <v>17.145029117493607</v>
      </c>
      <c r="G44" s="16">
        <f aca="true" t="shared" si="25" ref="G44:G50">IF(F44&gt;0,F44*$J$7,0)</f>
        <v>8.572514558746803</v>
      </c>
      <c r="H44" s="42">
        <f t="shared" si="22"/>
        <v>8.572514558746803</v>
      </c>
      <c r="I44" s="42">
        <f t="shared" si="23"/>
        <v>19.059424266341075</v>
      </c>
      <c r="J44" s="42">
        <f t="shared" si="24"/>
        <v>-55.0981266459336</v>
      </c>
      <c r="K44" s="18">
        <f t="shared" si="17"/>
        <v>0.9070294784580498</v>
      </c>
      <c r="L44" s="16">
        <f t="shared" si="14"/>
        <v>17.287459652010046</v>
      </c>
      <c r="M44" s="16">
        <f t="shared" si="18"/>
        <v>-79.29865682117747</v>
      </c>
      <c r="N44" s="18">
        <f t="shared" si="15"/>
        <v>0.8181092255116038</v>
      </c>
      <c r="O44" s="16">
        <f t="shared" si="16"/>
        <v>15.592690825233365</v>
      </c>
      <c r="P44" s="74">
        <f t="shared" si="19"/>
        <v>-96.81035992139364</v>
      </c>
      <c r="Q44" s="60">
        <v>44</v>
      </c>
    </row>
    <row r="45" spans="1:17" ht="13.5">
      <c r="A45" s="60">
        <v>45</v>
      </c>
      <c r="B45" s="41">
        <v>3</v>
      </c>
      <c r="C45" s="41"/>
      <c r="D45" s="42">
        <f>$D$35*I35*(1+E35)^(B45-1)</f>
        <v>27.63193882508788</v>
      </c>
      <c r="E45" s="66">
        <f t="shared" si="20"/>
        <v>10.486909707594272</v>
      </c>
      <c r="F45" s="42">
        <f t="shared" si="21"/>
        <v>17.145029117493607</v>
      </c>
      <c r="G45" s="16">
        <f t="shared" si="25"/>
        <v>8.572514558746803</v>
      </c>
      <c r="H45" s="42">
        <f t="shared" si="22"/>
        <v>8.572514558746803</v>
      </c>
      <c r="I45" s="42">
        <f t="shared" si="23"/>
        <v>19.059424266341075</v>
      </c>
      <c r="J45" s="42">
        <f t="shared" si="24"/>
        <v>-36.03870237959252</v>
      </c>
      <c r="K45" s="18">
        <f t="shared" si="17"/>
        <v>0.863837598531476</v>
      </c>
      <c r="L45" s="16">
        <f t="shared" si="14"/>
        <v>16.464247287628613</v>
      </c>
      <c r="M45" s="16">
        <f t="shared" si="18"/>
        <v>-62.834409533548865</v>
      </c>
      <c r="N45" s="18">
        <f t="shared" si="15"/>
        <v>0.739974808700758</v>
      </c>
      <c r="O45" s="16">
        <f t="shared" si="16"/>
        <v>14.103493825432324</v>
      </c>
      <c r="P45" s="74">
        <f t="shared" si="19"/>
        <v>-82.70686609596132</v>
      </c>
      <c r="Q45" s="60">
        <v>45</v>
      </c>
    </row>
    <row r="46" spans="1:17" ht="13.5">
      <c r="A46" s="58">
        <v>46</v>
      </c>
      <c r="B46" s="33">
        <v>4</v>
      </c>
      <c r="C46" s="41"/>
      <c r="D46" s="42">
        <f aca="true" t="shared" si="26" ref="D46:D57">$D$35*(1+$E$7)^(B46-1)</f>
        <v>27.63193882508788</v>
      </c>
      <c r="E46" s="66">
        <f t="shared" si="20"/>
        <v>10.486909707594272</v>
      </c>
      <c r="F46" s="42">
        <f t="shared" si="21"/>
        <v>17.145029117493607</v>
      </c>
      <c r="G46" s="16">
        <f t="shared" si="25"/>
        <v>8.572514558746803</v>
      </c>
      <c r="H46" s="42">
        <f t="shared" si="22"/>
        <v>8.572514558746803</v>
      </c>
      <c r="I46" s="42">
        <f t="shared" si="23"/>
        <v>19.059424266341075</v>
      </c>
      <c r="J46" s="62">
        <f t="shared" si="24"/>
        <v>-16.979278113251446</v>
      </c>
      <c r="K46" s="18">
        <f t="shared" si="17"/>
        <v>0.822702474791882</v>
      </c>
      <c r="L46" s="16">
        <f t="shared" si="14"/>
        <v>15.680235512027252</v>
      </c>
      <c r="M46" s="16">
        <f t="shared" si="18"/>
        <v>-47.15417402152161</v>
      </c>
      <c r="N46" s="18">
        <f t="shared" si="15"/>
        <v>0.6693027048671962</v>
      </c>
      <c r="O46" s="16">
        <f t="shared" si="16"/>
        <v>12.75652421467356</v>
      </c>
      <c r="P46" s="74">
        <f t="shared" si="19"/>
        <v>-69.95034188128776</v>
      </c>
      <c r="Q46" s="60">
        <v>46</v>
      </c>
    </row>
    <row r="47" spans="1:17" ht="13.5">
      <c r="A47" s="58">
        <v>47</v>
      </c>
      <c r="B47" s="33">
        <v>5</v>
      </c>
      <c r="C47" s="41"/>
      <c r="D47" s="42">
        <f t="shared" si="26"/>
        <v>27.63193882508788</v>
      </c>
      <c r="E47" s="66">
        <f t="shared" si="20"/>
        <v>10.486909707594272</v>
      </c>
      <c r="F47" s="42">
        <f t="shared" si="21"/>
        <v>17.145029117493607</v>
      </c>
      <c r="G47" s="16">
        <f t="shared" si="25"/>
        <v>8.572514558746803</v>
      </c>
      <c r="H47" s="42">
        <f t="shared" si="22"/>
        <v>8.572514558746803</v>
      </c>
      <c r="I47" s="42">
        <f t="shared" si="23"/>
        <v>19.059424266341075</v>
      </c>
      <c r="J47" s="62">
        <f t="shared" si="24"/>
        <v>2.080146153089629</v>
      </c>
      <c r="K47" s="18">
        <f t="shared" si="17"/>
        <v>0.783526166468459</v>
      </c>
      <c r="L47" s="16">
        <f t="shared" si="14"/>
        <v>14.933557630502143</v>
      </c>
      <c r="M47" s="16">
        <f t="shared" si="18"/>
        <v>-32.22061639101947</v>
      </c>
      <c r="N47" s="18">
        <f t="shared" si="15"/>
        <v>0.6053802176442744</v>
      </c>
      <c r="O47" s="16">
        <f t="shared" si="16"/>
        <v>11.538198410532125</v>
      </c>
      <c r="P47" s="74">
        <f t="shared" si="19"/>
        <v>-58.41214347075563</v>
      </c>
      <c r="Q47" s="60">
        <v>47</v>
      </c>
    </row>
    <row r="48" spans="1:17" ht="13.5">
      <c r="A48" s="60">
        <v>48</v>
      </c>
      <c r="B48" s="41">
        <v>6</v>
      </c>
      <c r="C48" s="41"/>
      <c r="D48" s="42">
        <f t="shared" si="26"/>
        <v>27.63193882508788</v>
      </c>
      <c r="E48" s="66">
        <f t="shared" si="20"/>
        <v>10.486909707594272</v>
      </c>
      <c r="F48" s="42">
        <f t="shared" si="21"/>
        <v>17.145029117493607</v>
      </c>
      <c r="G48" s="16">
        <f t="shared" si="25"/>
        <v>8.572514558746803</v>
      </c>
      <c r="H48" s="42">
        <f t="shared" si="22"/>
        <v>8.572514558746803</v>
      </c>
      <c r="I48" s="42">
        <f t="shared" si="23"/>
        <v>19.059424266341075</v>
      </c>
      <c r="J48" s="42">
        <f t="shared" si="24"/>
        <v>21.139570419430704</v>
      </c>
      <c r="K48" s="18">
        <f t="shared" si="17"/>
        <v>0.7462153966366276</v>
      </c>
      <c r="L48" s="16">
        <f t="shared" si="14"/>
        <v>14.222435838573471</v>
      </c>
      <c r="M48" s="16">
        <f t="shared" si="18"/>
        <v>-17.998180552445998</v>
      </c>
      <c r="N48" s="18">
        <f t="shared" si="15"/>
        <v>0.5475627175117236</v>
      </c>
      <c r="O48" s="16">
        <f t="shared" si="16"/>
        <v>10.436230145486608</v>
      </c>
      <c r="P48" s="74">
        <f t="shared" si="19"/>
        <v>-47.97591332526902</v>
      </c>
      <c r="Q48" s="60">
        <v>48</v>
      </c>
    </row>
    <row r="49" spans="1:17" ht="13.5">
      <c r="A49" s="60">
        <v>49</v>
      </c>
      <c r="B49" s="41">
        <v>7</v>
      </c>
      <c r="C49" s="41"/>
      <c r="D49" s="42">
        <f t="shared" si="26"/>
        <v>27.63193882508788</v>
      </c>
      <c r="E49" s="66">
        <f t="shared" si="20"/>
        <v>10.486909707594272</v>
      </c>
      <c r="F49" s="42">
        <f t="shared" si="21"/>
        <v>17.145029117493607</v>
      </c>
      <c r="G49" s="16">
        <f t="shared" si="25"/>
        <v>8.572514558746803</v>
      </c>
      <c r="H49" s="42">
        <f t="shared" si="22"/>
        <v>8.572514558746803</v>
      </c>
      <c r="I49" s="42">
        <f t="shared" si="23"/>
        <v>19.059424266341075</v>
      </c>
      <c r="J49" s="42">
        <f t="shared" si="24"/>
        <v>40.19899468577178</v>
      </c>
      <c r="K49" s="18">
        <f t="shared" si="17"/>
        <v>0.7106813301301215</v>
      </c>
      <c r="L49" s="16">
        <f t="shared" si="14"/>
        <v>13.54517698911759</v>
      </c>
      <c r="M49" s="16">
        <f t="shared" si="18"/>
        <v>-4.453003563328409</v>
      </c>
      <c r="N49" s="18">
        <f t="shared" si="15"/>
        <v>0.49526714099700353</v>
      </c>
      <c r="O49" s="16">
        <f t="shared" si="16"/>
        <v>9.439506565439656</v>
      </c>
      <c r="P49" s="74">
        <f t="shared" si="19"/>
        <v>-38.53640675982936</v>
      </c>
      <c r="Q49" s="60">
        <v>49</v>
      </c>
    </row>
    <row r="50" spans="1:17" ht="13.5">
      <c r="A50" s="43">
        <v>50</v>
      </c>
      <c r="B50" s="41">
        <v>8</v>
      </c>
      <c r="C50" s="41"/>
      <c r="D50" s="42">
        <f t="shared" si="26"/>
        <v>27.63193882508788</v>
      </c>
      <c r="E50" s="66">
        <f t="shared" si="20"/>
        <v>10.486909707594272</v>
      </c>
      <c r="F50" s="42">
        <f t="shared" si="21"/>
        <v>17.145029117493607</v>
      </c>
      <c r="G50" s="16">
        <f t="shared" si="25"/>
        <v>8.572514558746803</v>
      </c>
      <c r="H50" s="42">
        <f t="shared" si="22"/>
        <v>8.572514558746803</v>
      </c>
      <c r="I50" s="42">
        <f t="shared" si="23"/>
        <v>19.059424266341075</v>
      </c>
      <c r="J50" s="42">
        <f t="shared" si="24"/>
        <v>59.258418952112855</v>
      </c>
      <c r="K50" s="18">
        <f t="shared" si="17"/>
        <v>0.6768393620286872</v>
      </c>
      <c r="L50" s="16">
        <f t="shared" si="14"/>
        <v>12.900168561064373</v>
      </c>
      <c r="M50" s="16">
        <f t="shared" si="18"/>
        <v>8.447164997735964</v>
      </c>
      <c r="N50" s="18">
        <f t="shared" si="15"/>
        <v>0.4479661107425453</v>
      </c>
      <c r="O50" s="16">
        <f t="shared" si="16"/>
        <v>8.5379761615849</v>
      </c>
      <c r="P50" s="74">
        <f t="shared" si="19"/>
        <v>-29.99843059824446</v>
      </c>
      <c r="Q50" s="60">
        <v>50</v>
      </c>
    </row>
    <row r="51" spans="1:17" ht="13.5">
      <c r="A51" s="43">
        <v>51</v>
      </c>
      <c r="B51" s="11">
        <v>9</v>
      </c>
      <c r="C51" s="11"/>
      <c r="D51" s="42">
        <f t="shared" si="26"/>
        <v>27.63193882508788</v>
      </c>
      <c r="E51" s="11"/>
      <c r="F51" s="16">
        <f t="shared" si="21"/>
        <v>27.63193882508788</v>
      </c>
      <c r="G51" s="16">
        <f aca="true" t="shared" si="27" ref="G51:G57">F51*$J$7</f>
        <v>13.81596941254394</v>
      </c>
      <c r="H51" s="16">
        <f t="shared" si="22"/>
        <v>13.81596941254394</v>
      </c>
      <c r="I51" s="16">
        <f t="shared" si="23"/>
        <v>13.81596941254394</v>
      </c>
      <c r="J51" s="16">
        <f t="shared" si="24"/>
        <v>73.0743883646568</v>
      </c>
      <c r="K51" s="18">
        <f t="shared" si="17"/>
        <v>0.6446089162177973</v>
      </c>
      <c r="L51" s="16">
        <f t="shared" si="14"/>
        <v>8.905897069518186</v>
      </c>
      <c r="M51" s="16">
        <f t="shared" si="18"/>
        <v>17.35306206725415</v>
      </c>
      <c r="N51" s="18">
        <f t="shared" si="15"/>
        <v>0.40518261714240483</v>
      </c>
      <c r="O51" s="16">
        <f t="shared" si="16"/>
        <v>5.597990644933967</v>
      </c>
      <c r="P51" s="74">
        <f t="shared" si="19"/>
        <v>-24.400439953310496</v>
      </c>
      <c r="Q51" s="60">
        <v>51</v>
      </c>
    </row>
    <row r="52" spans="1:17" ht="13.5">
      <c r="A52" s="43">
        <v>52</v>
      </c>
      <c r="B52" s="11">
        <v>10</v>
      </c>
      <c r="C52" s="11"/>
      <c r="D52" s="42">
        <f t="shared" si="26"/>
        <v>27.63193882508788</v>
      </c>
      <c r="E52" s="11"/>
      <c r="F52" s="16">
        <f t="shared" si="21"/>
        <v>27.63193882508788</v>
      </c>
      <c r="G52" s="16">
        <f t="shared" si="27"/>
        <v>13.81596941254394</v>
      </c>
      <c r="H52" s="16">
        <f t="shared" si="22"/>
        <v>13.81596941254394</v>
      </c>
      <c r="I52" s="16">
        <f t="shared" si="23"/>
        <v>13.81596941254394</v>
      </c>
      <c r="J52" s="16">
        <f t="shared" si="24"/>
        <v>86.89035777720073</v>
      </c>
      <c r="K52" s="18">
        <f t="shared" si="17"/>
        <v>0.6139132535407593</v>
      </c>
      <c r="L52" s="16">
        <f t="shared" si="14"/>
        <v>8.481806732874462</v>
      </c>
      <c r="M52" s="16">
        <f t="shared" si="18"/>
        <v>25.83486880012861</v>
      </c>
      <c r="N52" s="18">
        <f t="shared" si="15"/>
        <v>0.36648520791502903</v>
      </c>
      <c r="O52" s="16">
        <f t="shared" si="16"/>
        <v>5.063348422703847</v>
      </c>
      <c r="P52" s="74">
        <f t="shared" si="19"/>
        <v>-19.33709153060665</v>
      </c>
      <c r="Q52" s="60">
        <v>52</v>
      </c>
    </row>
    <row r="53" spans="1:17" ht="13.5">
      <c r="A53" s="43">
        <v>53</v>
      </c>
      <c r="B53" s="11">
        <v>11</v>
      </c>
      <c r="C53" s="11"/>
      <c r="D53" s="42">
        <f t="shared" si="26"/>
        <v>27.63193882508788</v>
      </c>
      <c r="E53" s="11"/>
      <c r="F53" s="16">
        <f t="shared" si="21"/>
        <v>27.63193882508788</v>
      </c>
      <c r="G53" s="16">
        <f t="shared" si="27"/>
        <v>13.81596941254394</v>
      </c>
      <c r="H53" s="16">
        <f t="shared" si="22"/>
        <v>13.81596941254394</v>
      </c>
      <c r="I53" s="16">
        <f t="shared" si="23"/>
        <v>13.81596941254394</v>
      </c>
      <c r="J53" s="16">
        <f t="shared" si="24"/>
        <v>100.70632718974467</v>
      </c>
      <c r="K53" s="18">
        <f t="shared" si="17"/>
        <v>0.5846792890864374</v>
      </c>
      <c r="L53" s="16">
        <f t="shared" si="14"/>
        <v>8.077911174166156</v>
      </c>
      <c r="M53" s="16">
        <f t="shared" si="18"/>
        <v>33.912779974294764</v>
      </c>
      <c r="N53" s="18">
        <f t="shared" si="15"/>
        <v>0.3314836371011375</v>
      </c>
      <c r="O53" s="16">
        <f t="shared" si="16"/>
        <v>4.5797677909481305</v>
      </c>
      <c r="P53" s="74">
        <f t="shared" si="19"/>
        <v>-14.757323739658519</v>
      </c>
      <c r="Q53" s="60">
        <v>53</v>
      </c>
    </row>
    <row r="54" spans="1:17" ht="13.5">
      <c r="A54" s="43">
        <v>54</v>
      </c>
      <c r="B54" s="11">
        <v>12</v>
      </c>
      <c r="C54" s="11"/>
      <c r="D54" s="42">
        <f t="shared" si="26"/>
        <v>27.63193882508788</v>
      </c>
      <c r="E54" s="11"/>
      <c r="F54" s="16">
        <f t="shared" si="21"/>
        <v>27.63193882508788</v>
      </c>
      <c r="G54" s="16">
        <f t="shared" si="27"/>
        <v>13.81596941254394</v>
      </c>
      <c r="H54" s="16">
        <f t="shared" si="22"/>
        <v>13.81596941254394</v>
      </c>
      <c r="I54" s="16">
        <f t="shared" si="23"/>
        <v>13.81596941254394</v>
      </c>
      <c r="J54" s="16">
        <f t="shared" si="24"/>
        <v>114.5222966022886</v>
      </c>
      <c r="K54" s="18">
        <f t="shared" si="17"/>
        <v>0.5568374181775595</v>
      </c>
      <c r="L54" s="16">
        <f t="shared" si="14"/>
        <v>7.693248737301101</v>
      </c>
      <c r="M54" s="16">
        <f t="shared" si="18"/>
        <v>41.60602871159587</v>
      </c>
      <c r="N54" s="18">
        <f t="shared" si="15"/>
        <v>0.29982492960882356</v>
      </c>
      <c r="O54" s="16">
        <f t="shared" si="16"/>
        <v>4.142372056593646</v>
      </c>
      <c r="P54" s="74">
        <f t="shared" si="19"/>
        <v>-10.614951683064874</v>
      </c>
      <c r="Q54" s="60">
        <v>54</v>
      </c>
    </row>
    <row r="55" spans="1:17" ht="13.5">
      <c r="A55" s="43">
        <v>55</v>
      </c>
      <c r="B55" s="11">
        <v>13</v>
      </c>
      <c r="C55" s="11"/>
      <c r="D55" s="42">
        <f t="shared" si="26"/>
        <v>27.63193882508788</v>
      </c>
      <c r="E55" s="11"/>
      <c r="F55" s="16">
        <f t="shared" si="21"/>
        <v>27.63193882508788</v>
      </c>
      <c r="G55" s="16">
        <f t="shared" si="27"/>
        <v>13.81596941254394</v>
      </c>
      <c r="H55" s="16">
        <f t="shared" si="22"/>
        <v>13.81596941254394</v>
      </c>
      <c r="I55" s="16">
        <f t="shared" si="23"/>
        <v>13.81596941254394</v>
      </c>
      <c r="J55" s="16">
        <f t="shared" si="24"/>
        <v>128.33826601483256</v>
      </c>
      <c r="K55" s="18">
        <f t="shared" si="17"/>
        <v>0.5303213506452946</v>
      </c>
      <c r="L55" s="16">
        <f t="shared" si="14"/>
        <v>7.326903559334379</v>
      </c>
      <c r="M55" s="16">
        <f t="shared" si="18"/>
        <v>48.93293227093025</v>
      </c>
      <c r="N55" s="18">
        <f t="shared" si="15"/>
        <v>0.2711898216185812</v>
      </c>
      <c r="O55" s="16">
        <f t="shared" si="16"/>
        <v>3.7467502804755646</v>
      </c>
      <c r="P55" s="74">
        <f t="shared" si="19"/>
        <v>-6.868201402589309</v>
      </c>
      <c r="Q55" s="60">
        <v>55</v>
      </c>
    </row>
    <row r="56" spans="1:17" ht="13.5">
      <c r="A56" s="43">
        <v>56</v>
      </c>
      <c r="B56" s="11">
        <v>14</v>
      </c>
      <c r="C56" s="11"/>
      <c r="D56" s="42">
        <f t="shared" si="26"/>
        <v>27.63193882508788</v>
      </c>
      <c r="E56" s="11"/>
      <c r="F56" s="16">
        <f t="shared" si="21"/>
        <v>27.63193882508788</v>
      </c>
      <c r="G56" s="16">
        <f t="shared" si="27"/>
        <v>13.81596941254394</v>
      </c>
      <c r="H56" s="16">
        <f t="shared" si="22"/>
        <v>13.81596941254394</v>
      </c>
      <c r="I56" s="16">
        <f t="shared" si="23"/>
        <v>13.81596941254394</v>
      </c>
      <c r="J56" s="16">
        <f t="shared" si="24"/>
        <v>142.1542354273765</v>
      </c>
      <c r="K56" s="18">
        <f t="shared" si="17"/>
        <v>0.5050679529955189</v>
      </c>
      <c r="L56" s="16">
        <f t="shared" si="14"/>
        <v>6.978003389842269</v>
      </c>
      <c r="M56" s="16">
        <f t="shared" si="18"/>
        <v>55.91093566077252</v>
      </c>
      <c r="N56" s="18">
        <f t="shared" si="15"/>
        <v>0.24528954095134575</v>
      </c>
      <c r="O56" s="16">
        <f t="shared" si="16"/>
        <v>3.3889127950007367</v>
      </c>
      <c r="P56" s="74">
        <f t="shared" si="19"/>
        <v>-3.479288607588572</v>
      </c>
      <c r="Q56" s="60">
        <v>56</v>
      </c>
    </row>
    <row r="57" spans="1:17" ht="13.5">
      <c r="A57" s="43">
        <v>57</v>
      </c>
      <c r="B57" s="11">
        <v>15</v>
      </c>
      <c r="C57" s="16">
        <f>-C42*0.2</f>
        <v>-1.8643395035723154</v>
      </c>
      <c r="D57" s="42">
        <f t="shared" si="26"/>
        <v>27.63193882508788</v>
      </c>
      <c r="E57" s="11"/>
      <c r="F57" s="16">
        <f t="shared" si="21"/>
        <v>27.63193882508788</v>
      </c>
      <c r="G57" s="16">
        <f t="shared" si="27"/>
        <v>13.81596941254394</v>
      </c>
      <c r="H57" s="16">
        <f t="shared" si="22"/>
        <v>13.81596941254394</v>
      </c>
      <c r="I57" s="16">
        <f>H57+E57-C57</f>
        <v>15.680308916116255</v>
      </c>
      <c r="J57" s="16">
        <f t="shared" si="24"/>
        <v>157.83454434349275</v>
      </c>
      <c r="K57" s="18">
        <f t="shared" si="17"/>
        <v>0.4810170980909702</v>
      </c>
      <c r="L57" s="42">
        <f t="shared" si="14"/>
        <v>7.542496692000207</v>
      </c>
      <c r="M57" s="56">
        <f t="shared" si="18"/>
        <v>63.45343235277273</v>
      </c>
      <c r="N57" s="18">
        <f t="shared" si="15"/>
        <v>0.22186289493100744</v>
      </c>
      <c r="O57" s="16">
        <f t="shared" si="16"/>
        <v>3.47887872954204</v>
      </c>
      <c r="P57" s="75">
        <f t="shared" si="19"/>
        <v>-0.0004098780465318086</v>
      </c>
      <c r="Q57" s="60">
        <v>57</v>
      </c>
    </row>
    <row r="58" spans="1:17" ht="13.5">
      <c r="A58" s="43">
        <v>58</v>
      </c>
      <c r="G58" s="28" t="s">
        <v>34</v>
      </c>
      <c r="H58" s="7">
        <f>H30</f>
        <v>16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47+(-J47)/(J48-J47),0),0)+IF(J49&gt;0,IF(J48&lt;0,B48+(-J48)/(J49-J48),0),0)+IF(J50&gt;0,IF(J49&lt;0,B49+(-J49)/(J50-J49),0),0)+IF(J51&gt;0,IF(J50&lt;0,B50+(-J50)/(J51-J50),0),0)</f>
        <v>4.890859969114431</v>
      </c>
      <c r="K58" s="77" t="s">
        <v>86</v>
      </c>
      <c r="L58" s="78"/>
      <c r="M58" s="78"/>
      <c r="Q58" s="60">
        <v>58</v>
      </c>
    </row>
    <row r="59" spans="1:17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  <c r="Q59" s="60">
        <v>59</v>
      </c>
    </row>
    <row r="60" spans="1:17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49" t="s">
        <v>151</v>
      </c>
      <c r="Q60" s="60">
        <v>60</v>
      </c>
    </row>
    <row r="61" spans="1:17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8"/>
      <c r="Q61" s="60">
        <v>61</v>
      </c>
    </row>
    <row r="62" spans="1:17" ht="13.5">
      <c r="A62" s="43">
        <v>62</v>
      </c>
      <c r="B62" s="84" t="s">
        <v>11</v>
      </c>
      <c r="C62" s="85"/>
      <c r="D62" s="44">
        <f>$I$4*$O$3*$M$3</f>
        <v>2.6316132214369414</v>
      </c>
      <c r="E62" s="17">
        <f>$E$7</f>
        <v>0</v>
      </c>
      <c r="F62" s="81"/>
      <c r="G62" s="39">
        <f>$G$7</f>
        <v>1</v>
      </c>
      <c r="H62" s="39">
        <f>$H$7</f>
        <v>1</v>
      </c>
      <c r="I62" s="39">
        <f>$I$7</f>
        <v>1</v>
      </c>
      <c r="J62" s="21">
        <v>0.5</v>
      </c>
      <c r="K62" s="18">
        <v>0.05</v>
      </c>
      <c r="L62" s="24"/>
      <c r="M62" s="42">
        <f>M84</f>
        <v>-18.28813510804951</v>
      </c>
      <c r="N62" s="24">
        <v>0.0025742896318039386</v>
      </c>
      <c r="O62" s="18"/>
      <c r="P62" s="71"/>
      <c r="Q62" s="60">
        <v>62</v>
      </c>
    </row>
    <row r="63" spans="1:17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70" t="s">
        <v>8</v>
      </c>
      <c r="Q63" s="60">
        <v>63</v>
      </c>
    </row>
    <row r="64" spans="1:17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49" t="s">
        <v>28</v>
      </c>
      <c r="Q64" s="60">
        <v>64</v>
      </c>
    </row>
    <row r="65" spans="1:17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1.0103369886127138</v>
      </c>
      <c r="O65" s="16">
        <f aca="true" t="shared" si="30" ref="O65:O84">I65*N65</f>
        <v>-5.182955845696526</v>
      </c>
      <c r="P65" s="74">
        <f>O65</f>
        <v>-5.182955845696526</v>
      </c>
      <c r="Q65" s="60">
        <v>65</v>
      </c>
    </row>
    <row r="66" spans="1:17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1.0077427668564698</v>
      </c>
      <c r="O66" s="16">
        <f t="shared" si="30"/>
        <v>-12.062511242333903</v>
      </c>
      <c r="P66" s="74">
        <f aca="true" t="shared" si="33" ref="P66:P84">O66+P65</f>
        <v>-17.24546708803043</v>
      </c>
      <c r="Q66" s="60">
        <v>66</v>
      </c>
    </row>
    <row r="67" spans="1:17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1.0051552062307163</v>
      </c>
      <c r="O67" s="16">
        <f t="shared" si="30"/>
        <v>-12.03153857731966</v>
      </c>
      <c r="P67" s="74">
        <f t="shared" si="33"/>
        <v>-29.27700566535009</v>
      </c>
      <c r="Q67" s="60">
        <v>67</v>
      </c>
    </row>
    <row r="68" spans="1:17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1.002574289631804</v>
      </c>
      <c r="O68" s="16">
        <f t="shared" si="30"/>
        <v>-5.143133760080583</v>
      </c>
      <c r="P68" s="74">
        <f t="shared" si="33"/>
        <v>-34.42013942543067</v>
      </c>
      <c r="Q68" s="60">
        <v>68</v>
      </c>
    </row>
    <row r="69" spans="1:17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74">
        <f t="shared" si="33"/>
        <v>-37.84009131878406</v>
      </c>
      <c r="Q69" s="60">
        <v>69</v>
      </c>
    </row>
    <row r="70" spans="1:17" ht="13.5">
      <c r="A70" s="43">
        <v>70</v>
      </c>
      <c r="B70" s="11">
        <v>1</v>
      </c>
      <c r="C70" s="11"/>
      <c r="D70" s="16">
        <f>$D$62*(1+$E$62)^(B70-1)*$G$62</f>
        <v>2.6316132214369414</v>
      </c>
      <c r="E70" s="11">
        <f aca="true" t="shared" si="34" ref="E70:E77">SUM($C$65:$C$68)*0.9/8</f>
        <v>3.847445880022569</v>
      </c>
      <c r="F70" s="17">
        <f aca="true" t="shared" si="35" ref="F70:F84">D70-E70</f>
        <v>-1.2158326585856276</v>
      </c>
      <c r="G70" s="16">
        <f>IF(F70&gt;0,F70*$J$7,0)</f>
        <v>0</v>
      </c>
      <c r="H70" s="16">
        <f aca="true" t="shared" si="36" ref="H70:H84">F70-G70</f>
        <v>-1.2158326585856276</v>
      </c>
      <c r="I70" s="16">
        <f aca="true" t="shared" si="37" ref="I70:I83">H70+E70</f>
        <v>2.6316132214369414</v>
      </c>
      <c r="J70" s="16">
        <f aca="true" t="shared" si="38" ref="J70:J84">I70+J69</f>
        <v>-31.567905712097</v>
      </c>
      <c r="K70" s="18">
        <f t="shared" si="31"/>
        <v>0.9523809523809523</v>
      </c>
      <c r="L70" s="16">
        <f t="shared" si="28"/>
        <v>2.5062983061304203</v>
      </c>
      <c r="M70" s="16">
        <f t="shared" si="32"/>
        <v>-39.58885287623884</v>
      </c>
      <c r="N70" s="18">
        <f t="shared" si="29"/>
        <v>0.9974323203193757</v>
      </c>
      <c r="O70" s="16">
        <f t="shared" si="30"/>
        <v>2.6248560816409956</v>
      </c>
      <c r="P70" s="74">
        <f t="shared" si="33"/>
        <v>-35.21523523714306</v>
      </c>
      <c r="Q70" s="60">
        <v>70</v>
      </c>
    </row>
    <row r="71" spans="1:17" ht="13.5">
      <c r="A71" s="43">
        <v>71</v>
      </c>
      <c r="B71" s="11">
        <v>2</v>
      </c>
      <c r="C71" s="11"/>
      <c r="D71" s="16">
        <f>$D$62*(1+$E$62)^(B71-1)*$H$62</f>
        <v>2.6316132214369414</v>
      </c>
      <c r="E71" s="11">
        <f t="shared" si="34"/>
        <v>3.847445880022569</v>
      </c>
      <c r="F71" s="17">
        <f t="shared" si="35"/>
        <v>-1.2158326585856276</v>
      </c>
      <c r="G71" s="16">
        <f aca="true" t="shared" si="39" ref="G71:G77">IF(F71&gt;0,F71*$J$7,0)</f>
        <v>0</v>
      </c>
      <c r="H71" s="16">
        <f t="shared" si="36"/>
        <v>-1.2158326585856276</v>
      </c>
      <c r="I71" s="16">
        <f t="shared" si="37"/>
        <v>2.6316132214369414</v>
      </c>
      <c r="J71" s="16">
        <f t="shared" si="38"/>
        <v>-28.93629249066006</v>
      </c>
      <c r="K71" s="18">
        <f t="shared" si="31"/>
        <v>0.9070294784580498</v>
      </c>
      <c r="L71" s="16">
        <f t="shared" si="28"/>
        <v>2.3869507677432575</v>
      </c>
      <c r="M71" s="16">
        <f t="shared" si="32"/>
        <v>-37.20190210849558</v>
      </c>
      <c r="N71" s="18">
        <f t="shared" si="29"/>
        <v>0.9948712336176937</v>
      </c>
      <c r="O71" s="16">
        <f t="shared" si="30"/>
        <v>2.618116292015603</v>
      </c>
      <c r="P71" s="74">
        <f t="shared" si="33"/>
        <v>-32.59711894512746</v>
      </c>
      <c r="Q71" s="60">
        <v>71</v>
      </c>
    </row>
    <row r="72" spans="1:17" ht="13.5">
      <c r="A72" s="43">
        <v>72</v>
      </c>
      <c r="B72" s="41">
        <v>3</v>
      </c>
      <c r="C72" s="11"/>
      <c r="D72" s="16">
        <f>$D$62*(1+$E$62)^(B72-1)*$I$62</f>
        <v>2.6316132214369414</v>
      </c>
      <c r="E72" s="11">
        <f t="shared" si="34"/>
        <v>3.847445880022569</v>
      </c>
      <c r="F72" s="17">
        <f t="shared" si="35"/>
        <v>-1.2158326585856276</v>
      </c>
      <c r="G72" s="16">
        <f t="shared" si="39"/>
        <v>0</v>
      </c>
      <c r="H72" s="16">
        <f t="shared" si="36"/>
        <v>-1.2158326585856276</v>
      </c>
      <c r="I72" s="16">
        <f t="shared" si="37"/>
        <v>2.6316132214369414</v>
      </c>
      <c r="J72" s="16">
        <f t="shared" si="38"/>
        <v>-26.304679269223115</v>
      </c>
      <c r="K72" s="18">
        <f t="shared" si="31"/>
        <v>0.863837598531476</v>
      </c>
      <c r="L72" s="16">
        <f t="shared" si="28"/>
        <v>2.2732864454697688</v>
      </c>
      <c r="M72" s="16">
        <f t="shared" si="32"/>
        <v>-34.92861566302581</v>
      </c>
      <c r="N72" s="18">
        <f t="shared" si="29"/>
        <v>0.9923167229662958</v>
      </c>
      <c r="O72" s="16">
        <f t="shared" si="30"/>
        <v>2.6113938080110826</v>
      </c>
      <c r="P72" s="74">
        <f t="shared" si="33"/>
        <v>-29.98572513711638</v>
      </c>
      <c r="Q72" s="60">
        <v>72</v>
      </c>
    </row>
    <row r="73" spans="1:17" ht="13.5">
      <c r="A73" s="60">
        <v>73</v>
      </c>
      <c r="B73" s="41">
        <v>4</v>
      </c>
      <c r="C73" s="41"/>
      <c r="D73" s="42">
        <f aca="true" t="shared" si="40" ref="D73:D84">$D$62*(1+$E$62)^(B73-1)</f>
        <v>2.6316132214369414</v>
      </c>
      <c r="E73" s="41">
        <f t="shared" si="34"/>
        <v>3.847445880022569</v>
      </c>
      <c r="F73" s="39">
        <f t="shared" si="35"/>
        <v>-1.2158326585856276</v>
      </c>
      <c r="G73" s="16">
        <f t="shared" si="39"/>
        <v>0</v>
      </c>
      <c r="H73" s="42">
        <f t="shared" si="36"/>
        <v>-1.2158326585856276</v>
      </c>
      <c r="I73" s="42">
        <f t="shared" si="37"/>
        <v>2.6316132214369414</v>
      </c>
      <c r="J73" s="42">
        <f t="shared" si="38"/>
        <v>-23.673066047786172</v>
      </c>
      <c r="K73" s="18">
        <f t="shared" si="31"/>
        <v>0.822702474791882</v>
      </c>
      <c r="L73" s="16">
        <f t="shared" si="28"/>
        <v>2.1650347099712084</v>
      </c>
      <c r="M73" s="16">
        <f t="shared" si="32"/>
        <v>-32.7635809530546</v>
      </c>
      <c r="N73" s="18">
        <f t="shared" si="29"/>
        <v>0.9897687714799915</v>
      </c>
      <c r="O73" s="16">
        <f t="shared" si="30"/>
        <v>2.6046885851921444</v>
      </c>
      <c r="P73" s="74">
        <f t="shared" si="33"/>
        <v>-27.381036551924236</v>
      </c>
      <c r="Q73" s="60">
        <v>73</v>
      </c>
    </row>
    <row r="74" spans="1:17" ht="13.5">
      <c r="A74" s="60">
        <v>74</v>
      </c>
      <c r="B74" s="41">
        <v>5</v>
      </c>
      <c r="C74" s="41"/>
      <c r="D74" s="42">
        <f t="shared" si="40"/>
        <v>2.6316132214369414</v>
      </c>
      <c r="E74" s="41">
        <f t="shared" si="34"/>
        <v>3.847445880022569</v>
      </c>
      <c r="F74" s="39">
        <f t="shared" si="35"/>
        <v>-1.2158326585856276</v>
      </c>
      <c r="G74" s="16">
        <f t="shared" si="39"/>
        <v>0</v>
      </c>
      <c r="H74" s="42">
        <f t="shared" si="36"/>
        <v>-1.2158326585856276</v>
      </c>
      <c r="I74" s="42">
        <f t="shared" si="37"/>
        <v>2.6316132214369414</v>
      </c>
      <c r="J74" s="42">
        <f t="shared" si="38"/>
        <v>-21.04145282634923</v>
      </c>
      <c r="K74" s="18">
        <f t="shared" si="31"/>
        <v>0.783526166468459</v>
      </c>
      <c r="L74" s="16">
        <f t="shared" si="28"/>
        <v>2.0619378190201987</v>
      </c>
      <c r="M74" s="16">
        <f t="shared" si="32"/>
        <v>-30.701643134034402</v>
      </c>
      <c r="N74" s="18">
        <f t="shared" si="29"/>
        <v>0.9872273623169459</v>
      </c>
      <c r="O74" s="16">
        <f t="shared" si="30"/>
        <v>2.5980005792375924</v>
      </c>
      <c r="P74" s="74">
        <f t="shared" si="33"/>
        <v>-24.783035972686644</v>
      </c>
      <c r="Q74" s="60">
        <v>74</v>
      </c>
    </row>
    <row r="75" spans="1:17" ht="13.5">
      <c r="A75" s="43">
        <v>75</v>
      </c>
      <c r="B75" s="41">
        <v>6</v>
      </c>
      <c r="C75" s="11"/>
      <c r="D75" s="16">
        <f t="shared" si="40"/>
        <v>2.6316132214369414</v>
      </c>
      <c r="E75" s="11">
        <f t="shared" si="34"/>
        <v>3.847445880022569</v>
      </c>
      <c r="F75" s="17">
        <f t="shared" si="35"/>
        <v>-1.2158326585856276</v>
      </c>
      <c r="G75" s="16">
        <f t="shared" si="39"/>
        <v>0</v>
      </c>
      <c r="H75" s="16">
        <f t="shared" si="36"/>
        <v>-1.2158326585856276</v>
      </c>
      <c r="I75" s="16">
        <f t="shared" si="37"/>
        <v>2.6316132214369414</v>
      </c>
      <c r="J75" s="42">
        <f t="shared" si="38"/>
        <v>-18.409839604912285</v>
      </c>
      <c r="K75" s="18">
        <f t="shared" si="31"/>
        <v>0.7462153966366276</v>
      </c>
      <c r="L75" s="16">
        <f t="shared" si="28"/>
        <v>1.9637503038287605</v>
      </c>
      <c r="M75" s="16">
        <f t="shared" si="32"/>
        <v>-28.73789283020564</v>
      </c>
      <c r="N75" s="18">
        <f t="shared" si="29"/>
        <v>0.9846924786785684</v>
      </c>
      <c r="O75" s="16">
        <f t="shared" si="30"/>
        <v>2.591329745940034</v>
      </c>
      <c r="P75" s="74">
        <f t="shared" si="33"/>
        <v>-22.19170622674661</v>
      </c>
      <c r="Q75" s="60">
        <v>75</v>
      </c>
    </row>
    <row r="76" spans="1:17" ht="13.5">
      <c r="A76" s="60">
        <v>76</v>
      </c>
      <c r="B76" s="41">
        <v>7</v>
      </c>
      <c r="C76" s="41"/>
      <c r="D76" s="42">
        <f t="shared" si="40"/>
        <v>2.6316132214369414</v>
      </c>
      <c r="E76" s="41">
        <f t="shared" si="34"/>
        <v>3.847445880022569</v>
      </c>
      <c r="F76" s="39">
        <f t="shared" si="35"/>
        <v>-1.2158326585856276</v>
      </c>
      <c r="G76" s="16">
        <f t="shared" si="39"/>
        <v>0</v>
      </c>
      <c r="H76" s="42">
        <f t="shared" si="36"/>
        <v>-1.2158326585856276</v>
      </c>
      <c r="I76" s="42">
        <f t="shared" si="37"/>
        <v>2.6316132214369414</v>
      </c>
      <c r="J76" s="42">
        <f t="shared" si="38"/>
        <v>-15.778226383475344</v>
      </c>
      <c r="K76" s="18">
        <f t="shared" si="31"/>
        <v>0.7106813301301215</v>
      </c>
      <c r="L76" s="16">
        <f t="shared" si="28"/>
        <v>1.8702383845988195</v>
      </c>
      <c r="M76" s="16">
        <f t="shared" si="32"/>
        <v>-26.86765444560682</v>
      </c>
      <c r="N76" s="18">
        <f t="shared" si="29"/>
        <v>0.9821641038094018</v>
      </c>
      <c r="O76" s="16">
        <f t="shared" si="30"/>
        <v>2.5846760412055865</v>
      </c>
      <c r="P76" s="74">
        <f t="shared" si="33"/>
        <v>-19.607030185541024</v>
      </c>
      <c r="Q76" s="60">
        <v>76</v>
      </c>
    </row>
    <row r="77" spans="1:17" ht="13.5">
      <c r="A77" s="60">
        <v>77</v>
      </c>
      <c r="B77" s="41">
        <v>8</v>
      </c>
      <c r="C77" s="41"/>
      <c r="D77" s="42">
        <f t="shared" si="40"/>
        <v>2.6316132214369414</v>
      </c>
      <c r="E77" s="41">
        <f t="shared" si="34"/>
        <v>3.847445880022569</v>
      </c>
      <c r="F77" s="39">
        <f t="shared" si="35"/>
        <v>-1.2158326585856276</v>
      </c>
      <c r="G77" s="16">
        <f t="shared" si="39"/>
        <v>0</v>
      </c>
      <c r="H77" s="42">
        <f t="shared" si="36"/>
        <v>-1.2158326585856276</v>
      </c>
      <c r="I77" s="42">
        <f t="shared" si="37"/>
        <v>2.6316132214369414</v>
      </c>
      <c r="J77" s="42">
        <f t="shared" si="38"/>
        <v>-13.146613162038403</v>
      </c>
      <c r="K77" s="18">
        <f t="shared" si="31"/>
        <v>0.6768393620286872</v>
      </c>
      <c r="L77" s="16">
        <f t="shared" si="28"/>
        <v>1.7811794139036379</v>
      </c>
      <c r="M77" s="16">
        <f t="shared" si="32"/>
        <v>-25.086475031703184</v>
      </c>
      <c r="N77" s="18">
        <f t="shared" si="29"/>
        <v>0.9796422209970119</v>
      </c>
      <c r="O77" s="16">
        <f t="shared" si="30"/>
        <v>2.5780394210535866</v>
      </c>
      <c r="P77" s="74">
        <f t="shared" si="33"/>
        <v>-17.02899076448744</v>
      </c>
      <c r="Q77" s="60">
        <v>77</v>
      </c>
    </row>
    <row r="78" spans="1:17" ht="13.5">
      <c r="A78" s="60">
        <v>78</v>
      </c>
      <c r="B78" s="41">
        <v>9</v>
      </c>
      <c r="C78" s="41"/>
      <c r="D78" s="42">
        <f t="shared" si="40"/>
        <v>2.6316132214369414</v>
      </c>
      <c r="E78" s="41"/>
      <c r="F78" s="39">
        <f t="shared" si="35"/>
        <v>2.6316132214369414</v>
      </c>
      <c r="G78" s="42">
        <f aca="true" t="shared" si="41" ref="G78:G84">F78*$J$7</f>
        <v>1.3158066107184707</v>
      </c>
      <c r="H78" s="42">
        <f t="shared" si="36"/>
        <v>1.3158066107184707</v>
      </c>
      <c r="I78" s="42">
        <f t="shared" si="37"/>
        <v>1.3158066107184707</v>
      </c>
      <c r="J78" s="42">
        <f t="shared" si="38"/>
        <v>-11.830806551319931</v>
      </c>
      <c r="K78" s="18">
        <f t="shared" si="31"/>
        <v>0.6446089162177973</v>
      </c>
      <c r="L78" s="16">
        <f t="shared" si="28"/>
        <v>0.8481806732874465</v>
      </c>
      <c r="M78" s="16">
        <f t="shared" si="32"/>
        <v>-24.238294358415736</v>
      </c>
      <c r="N78" s="18">
        <f t="shared" si="29"/>
        <v>0.9771268135718763</v>
      </c>
      <c r="O78" s="16">
        <f t="shared" si="30"/>
        <v>1.2857099208081495</v>
      </c>
      <c r="P78" s="74">
        <f t="shared" si="33"/>
        <v>-15.74328084367929</v>
      </c>
      <c r="Q78" s="60">
        <v>78</v>
      </c>
    </row>
    <row r="79" spans="1:17" ht="13.5">
      <c r="A79" s="60">
        <v>79</v>
      </c>
      <c r="B79" s="41">
        <v>10</v>
      </c>
      <c r="C79" s="41"/>
      <c r="D79" s="42">
        <f t="shared" si="40"/>
        <v>2.6316132214369414</v>
      </c>
      <c r="E79" s="41"/>
      <c r="F79" s="39">
        <f t="shared" si="35"/>
        <v>2.6316132214369414</v>
      </c>
      <c r="G79" s="42">
        <f t="shared" si="41"/>
        <v>1.3158066107184707</v>
      </c>
      <c r="H79" s="42">
        <f t="shared" si="36"/>
        <v>1.3158066107184707</v>
      </c>
      <c r="I79" s="42">
        <f t="shared" si="37"/>
        <v>1.3158066107184707</v>
      </c>
      <c r="J79" s="42">
        <f t="shared" si="38"/>
        <v>-10.51499994060146</v>
      </c>
      <c r="K79" s="18">
        <f t="shared" si="31"/>
        <v>0.6139132535407593</v>
      </c>
      <c r="L79" s="16">
        <f t="shared" si="28"/>
        <v>0.8077911174166157</v>
      </c>
      <c r="M79" s="16">
        <f t="shared" si="32"/>
        <v>-23.43050324099912</v>
      </c>
      <c r="N79" s="18">
        <f t="shared" si="29"/>
        <v>0.9746178649072744</v>
      </c>
      <c r="O79" s="16">
        <f t="shared" si="30"/>
        <v>1.2824086295693131</v>
      </c>
      <c r="P79" s="74">
        <f t="shared" si="33"/>
        <v>-14.460872214109978</v>
      </c>
      <c r="Q79" s="60">
        <v>79</v>
      </c>
    </row>
    <row r="80" spans="1:17" ht="13.5">
      <c r="A80" s="60">
        <v>80</v>
      </c>
      <c r="B80" s="41">
        <v>11</v>
      </c>
      <c r="C80" s="41"/>
      <c r="D80" s="42">
        <f t="shared" si="40"/>
        <v>2.6316132214369414</v>
      </c>
      <c r="E80" s="41"/>
      <c r="F80" s="39">
        <f t="shared" si="35"/>
        <v>2.6316132214369414</v>
      </c>
      <c r="G80" s="42">
        <f t="shared" si="41"/>
        <v>1.3158066107184707</v>
      </c>
      <c r="H80" s="42">
        <f t="shared" si="36"/>
        <v>1.3158066107184707</v>
      </c>
      <c r="I80" s="42">
        <f t="shared" si="37"/>
        <v>1.3158066107184707</v>
      </c>
      <c r="J80" s="42">
        <f t="shared" si="38"/>
        <v>-9.199193329882988</v>
      </c>
      <c r="K80" s="18">
        <f t="shared" si="31"/>
        <v>0.5846792890864374</v>
      </c>
      <c r="L80" s="16">
        <f t="shared" si="28"/>
        <v>0.7693248737301102</v>
      </c>
      <c r="M80" s="16">
        <f t="shared" si="32"/>
        <v>-22.66117836726901</v>
      </c>
      <c r="N80" s="18">
        <f t="shared" si="29"/>
        <v>0.9721153584191787</v>
      </c>
      <c r="O80" s="16">
        <f t="shared" si="30"/>
        <v>1.279115814988911</v>
      </c>
      <c r="P80" s="74">
        <f t="shared" si="33"/>
        <v>-13.181756399121067</v>
      </c>
      <c r="Q80" s="60">
        <v>80</v>
      </c>
    </row>
    <row r="81" spans="1:17" ht="13.5">
      <c r="A81" s="58">
        <v>81</v>
      </c>
      <c r="B81" s="33">
        <v>12</v>
      </c>
      <c r="C81" s="41"/>
      <c r="D81" s="42">
        <f t="shared" si="40"/>
        <v>2.6316132214369414</v>
      </c>
      <c r="E81" s="41"/>
      <c r="F81" s="39">
        <f t="shared" si="35"/>
        <v>2.6316132214369414</v>
      </c>
      <c r="G81" s="42">
        <f t="shared" si="41"/>
        <v>1.3158066107184707</v>
      </c>
      <c r="H81" s="42">
        <f t="shared" si="36"/>
        <v>1.3158066107184707</v>
      </c>
      <c r="I81" s="42">
        <f t="shared" si="37"/>
        <v>1.3158066107184707</v>
      </c>
      <c r="J81" s="62">
        <f t="shared" si="38"/>
        <v>-7.883386719164517</v>
      </c>
      <c r="K81" s="18">
        <f t="shared" si="31"/>
        <v>0.5568374181775595</v>
      </c>
      <c r="L81" s="16">
        <f t="shared" si="28"/>
        <v>0.7326903559334383</v>
      </c>
      <c r="M81" s="16">
        <f t="shared" si="32"/>
        <v>-21.92848801133557</v>
      </c>
      <c r="N81" s="18">
        <f t="shared" si="29"/>
        <v>0.969619277566143</v>
      </c>
      <c r="O81" s="16">
        <f t="shared" si="30"/>
        <v>1.2758314553015986</v>
      </c>
      <c r="P81" s="74">
        <f t="shared" si="33"/>
        <v>-11.905924943819468</v>
      </c>
      <c r="Q81" s="60">
        <v>81</v>
      </c>
    </row>
    <row r="82" spans="1:17" ht="13.5">
      <c r="A82" s="58">
        <v>82</v>
      </c>
      <c r="B82" s="33">
        <v>13</v>
      </c>
      <c r="C82" s="41"/>
      <c r="D82" s="42">
        <f t="shared" si="40"/>
        <v>2.6316132214369414</v>
      </c>
      <c r="E82" s="41"/>
      <c r="F82" s="39">
        <f t="shared" si="35"/>
        <v>2.6316132214369414</v>
      </c>
      <c r="G82" s="42">
        <f t="shared" si="41"/>
        <v>1.3158066107184707</v>
      </c>
      <c r="H82" s="42">
        <f t="shared" si="36"/>
        <v>1.3158066107184707</v>
      </c>
      <c r="I82" s="42">
        <f t="shared" si="37"/>
        <v>1.3158066107184707</v>
      </c>
      <c r="J82" s="62">
        <f t="shared" si="38"/>
        <v>-6.567580108446046</v>
      </c>
      <c r="K82" s="18">
        <f t="shared" si="31"/>
        <v>0.5303213506452946</v>
      </c>
      <c r="L82" s="16">
        <f t="shared" si="28"/>
        <v>0.6978003389842268</v>
      </c>
      <c r="M82" s="16">
        <f t="shared" si="32"/>
        <v>-21.230687672351344</v>
      </c>
      <c r="N82" s="18">
        <f t="shared" si="29"/>
        <v>0.9671296058491945</v>
      </c>
      <c r="O82" s="16">
        <f t="shared" si="30"/>
        <v>1.2725555287979191</v>
      </c>
      <c r="P82" s="74">
        <f t="shared" si="33"/>
        <v>-10.633369415021548</v>
      </c>
      <c r="Q82" s="60">
        <v>82</v>
      </c>
    </row>
    <row r="83" spans="1:17" ht="13.5">
      <c r="A83" s="60">
        <v>83</v>
      </c>
      <c r="B83" s="41">
        <v>14</v>
      </c>
      <c r="C83" s="41"/>
      <c r="D83" s="42">
        <f t="shared" si="40"/>
        <v>2.6316132214369414</v>
      </c>
      <c r="E83" s="41"/>
      <c r="F83" s="39">
        <f t="shared" si="35"/>
        <v>2.6316132214369414</v>
      </c>
      <c r="G83" s="42">
        <f t="shared" si="41"/>
        <v>1.3158066107184707</v>
      </c>
      <c r="H83" s="42">
        <f t="shared" si="36"/>
        <v>1.3158066107184707</v>
      </c>
      <c r="I83" s="42">
        <f t="shared" si="37"/>
        <v>1.3158066107184707</v>
      </c>
      <c r="J83" s="42">
        <f t="shared" si="38"/>
        <v>-5.251773497727576</v>
      </c>
      <c r="K83" s="18">
        <f t="shared" si="31"/>
        <v>0.5050679529955189</v>
      </c>
      <c r="L83" s="16">
        <f t="shared" si="28"/>
        <v>0.6645717514135495</v>
      </c>
      <c r="M83" s="16">
        <f t="shared" si="32"/>
        <v>-20.566115920937794</v>
      </c>
      <c r="N83" s="18">
        <f t="shared" si="29"/>
        <v>0.9646463268117254</v>
      </c>
      <c r="O83" s="16">
        <f t="shared" si="30"/>
        <v>1.2692880138241587</v>
      </c>
      <c r="P83" s="74">
        <f t="shared" si="33"/>
        <v>-9.364081401197389</v>
      </c>
      <c r="Q83" s="60">
        <v>83</v>
      </c>
    </row>
    <row r="84" spans="1:17" ht="13.5">
      <c r="A84" s="60">
        <v>84</v>
      </c>
      <c r="B84" s="41">
        <v>15</v>
      </c>
      <c r="C84" s="42">
        <f>-C69</f>
        <v>-3.4199518933533946</v>
      </c>
      <c r="D84" s="42">
        <f t="shared" si="40"/>
        <v>2.6316132214369414</v>
      </c>
      <c r="E84" s="41"/>
      <c r="F84" s="39">
        <f t="shared" si="35"/>
        <v>2.6316132214369414</v>
      </c>
      <c r="G84" s="42">
        <f t="shared" si="41"/>
        <v>1.3158066107184707</v>
      </c>
      <c r="H84" s="42">
        <f t="shared" si="36"/>
        <v>1.3158066107184707</v>
      </c>
      <c r="I84" s="42">
        <f>H84+E84-C84</f>
        <v>4.735758504071866</v>
      </c>
      <c r="J84" s="42">
        <f t="shared" si="38"/>
        <v>-0.5160149936557099</v>
      </c>
      <c r="K84" s="18">
        <f t="shared" si="31"/>
        <v>0.4810170980909702</v>
      </c>
      <c r="L84" s="42">
        <f t="shared" si="28"/>
        <v>2.277980812888283</v>
      </c>
      <c r="M84" s="56">
        <f t="shared" si="32"/>
        <v>-18.28813510804951</v>
      </c>
      <c r="N84" s="18">
        <f t="shared" si="29"/>
        <v>0.9621694240393822</v>
      </c>
      <c r="O84" s="16">
        <f t="shared" si="30"/>
        <v>4.556602032252433</v>
      </c>
      <c r="P84" s="75">
        <f t="shared" si="33"/>
        <v>-4.807479368944955</v>
      </c>
      <c r="Q84" s="60">
        <v>84</v>
      </c>
    </row>
    <row r="85" spans="1:17" ht="13.5">
      <c r="A85" s="43">
        <v>85</v>
      </c>
      <c r="G85" s="28" t="s">
        <v>34</v>
      </c>
      <c r="H85" s="7">
        <f>H58</f>
        <v>16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+IF(J84&gt;0,IF(J83&lt;0,B83+(-J83)/(J84-J83),0),0)</f>
        <v>0</v>
      </c>
      <c r="K85" s="77" t="s">
        <v>111</v>
      </c>
      <c r="L85" s="78"/>
      <c r="M85" s="78"/>
      <c r="Q85" s="60">
        <v>85</v>
      </c>
    </row>
    <row r="86" spans="1:17" ht="13.5">
      <c r="A86" s="43">
        <v>86</v>
      </c>
      <c r="B86" t="s">
        <v>69</v>
      </c>
      <c r="Q86" s="60">
        <v>86</v>
      </c>
    </row>
    <row r="87" spans="1:17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49" t="s">
        <v>102</v>
      </c>
      <c r="Q87" s="60">
        <v>87</v>
      </c>
    </row>
    <row r="88" spans="1:17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8"/>
      <c r="Q88" s="60">
        <v>88</v>
      </c>
    </row>
    <row r="89" spans="1:17" ht="13.5">
      <c r="A89" s="43">
        <v>89</v>
      </c>
      <c r="B89" s="84" t="s">
        <v>11</v>
      </c>
      <c r="C89" s="85"/>
      <c r="D89" s="44">
        <f>D7+D35+IF(M62&gt;0,D62,0)</f>
        <v>30.263552046524822</v>
      </c>
      <c r="E89" s="17">
        <f>$E$7</f>
        <v>0</v>
      </c>
      <c r="F89" s="81"/>
      <c r="G89" s="39">
        <f>$G$7</f>
        <v>1</v>
      </c>
      <c r="H89" s="39">
        <f>$H$7</f>
        <v>1</v>
      </c>
      <c r="I89" s="39">
        <f>$I$7</f>
        <v>1</v>
      </c>
      <c r="J89" s="21">
        <v>0.5</v>
      </c>
      <c r="K89" s="18">
        <v>0.05</v>
      </c>
      <c r="L89" s="24"/>
      <c r="M89" s="42">
        <f>M111</f>
        <v>-3.197442310920451E-14</v>
      </c>
      <c r="N89" s="24">
        <v>0.05000031766060919</v>
      </c>
      <c r="O89" s="18"/>
      <c r="P89" s="71"/>
      <c r="Q89" s="60">
        <v>89</v>
      </c>
    </row>
    <row r="90" spans="1:17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70" t="s">
        <v>8</v>
      </c>
      <c r="Q90" s="60">
        <v>90</v>
      </c>
    </row>
    <row r="91" spans="1:17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49" t="s">
        <v>28</v>
      </c>
      <c r="Q91" s="60">
        <v>91</v>
      </c>
    </row>
    <row r="92" spans="1:17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1.2155077209281184</v>
      </c>
      <c r="O92" s="16">
        <f aca="true" t="shared" si="44" ref="O92:O111">I92*N92</f>
        <v>-35.22850877159761</v>
      </c>
      <c r="P92" s="74">
        <f>O92</f>
        <v>-35.22850877159761</v>
      </c>
      <c r="Q92" s="60">
        <v>92</v>
      </c>
    </row>
    <row r="93" spans="1:17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1.157626050662783</v>
      </c>
      <c r="O93" s="16">
        <f t="shared" si="44"/>
        <v>-78.28555136396048</v>
      </c>
      <c r="P93" s="74">
        <f aca="true" t="shared" si="47" ref="P93:P111">O93+P92</f>
        <v>-113.51406013555808</v>
      </c>
      <c r="Q93" s="60">
        <v>93</v>
      </c>
    </row>
    <row r="94" spans="1:17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1.1025006670873803</v>
      </c>
      <c r="O94" s="16">
        <f t="shared" si="44"/>
        <v>-74.55764540946039</v>
      </c>
      <c r="P94" s="74">
        <f t="shared" si="47"/>
        <v>-188.07170554501846</v>
      </c>
      <c r="Q94" s="60">
        <v>94</v>
      </c>
    </row>
    <row r="95" spans="1:17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1.0500003176606092</v>
      </c>
      <c r="O95" s="16">
        <f t="shared" si="44"/>
        <v>-30.431682797245287</v>
      </c>
      <c r="P95" s="74">
        <f t="shared" si="47"/>
        <v>-218.50338834226375</v>
      </c>
      <c r="Q95" s="60">
        <v>95</v>
      </c>
    </row>
    <row r="96" spans="1:17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74">
        <f t="shared" si="47"/>
        <v>-237.82508586012534</v>
      </c>
      <c r="Q96" s="60">
        <v>96</v>
      </c>
    </row>
    <row r="97" spans="1:17" ht="13.5">
      <c r="A97" s="43">
        <v>97</v>
      </c>
      <c r="B97" s="11">
        <v>1</v>
      </c>
      <c r="C97" s="11"/>
      <c r="D97" s="16">
        <f aca="true" t="shared" si="48" ref="D97:D111">D15+D43+IF($M$62&gt;0,D70,0)</f>
        <v>30.263552046524822</v>
      </c>
      <c r="E97" s="11">
        <f aca="true" t="shared" si="49" ref="E97:E104">SUM($C$92:$C$95)*0.9/8</f>
        <v>21.736909707594275</v>
      </c>
      <c r="F97" s="17">
        <f aca="true" t="shared" si="50" ref="F97:F111">D97-E97</f>
        <v>8.526642338930547</v>
      </c>
      <c r="G97" s="16">
        <f>IF(F97&gt;0,F97*$J$7,0)</f>
        <v>4.263321169465273</v>
      </c>
      <c r="H97" s="16">
        <f aca="true" t="shared" si="51" ref="H97:H111">F97-G97</f>
        <v>4.263321169465273</v>
      </c>
      <c r="I97" s="16">
        <f aca="true" t="shared" si="52" ref="I97:I110">H97+E97</f>
        <v>26.00023087705955</v>
      </c>
      <c r="J97" s="16">
        <f aca="true" t="shared" si="53" ref="J97:J111">I97+J96</f>
        <v>-167.21674430155622</v>
      </c>
      <c r="K97" s="18">
        <f t="shared" si="45"/>
        <v>0.9523809523809523</v>
      </c>
      <c r="L97" s="16">
        <f t="shared" si="42"/>
        <v>24.76212464481862</v>
      </c>
      <c r="M97" s="16">
        <f t="shared" si="46"/>
        <v>-213.06279321297947</v>
      </c>
      <c r="N97" s="18">
        <f t="shared" si="43"/>
        <v>0.9523806642535029</v>
      </c>
      <c r="O97" s="16">
        <f t="shared" si="44"/>
        <v>24.76211715343841</v>
      </c>
      <c r="P97" s="74">
        <f t="shared" si="47"/>
        <v>-213.06296870668695</v>
      </c>
      <c r="Q97" s="60">
        <v>97</v>
      </c>
    </row>
    <row r="98" spans="1:17" ht="13.5">
      <c r="A98" s="43">
        <v>98</v>
      </c>
      <c r="B98" s="11">
        <v>2</v>
      </c>
      <c r="C98" s="11"/>
      <c r="D98" s="16">
        <f t="shared" si="48"/>
        <v>30.263552046524822</v>
      </c>
      <c r="E98" s="11">
        <f t="shared" si="49"/>
        <v>21.736909707594275</v>
      </c>
      <c r="F98" s="17">
        <f t="shared" si="50"/>
        <v>8.526642338930547</v>
      </c>
      <c r="G98" s="16">
        <f aca="true" t="shared" si="54" ref="G98:G104">IF(F98&gt;0,F98*$J$7,0)</f>
        <v>4.263321169465273</v>
      </c>
      <c r="H98" s="16">
        <f t="shared" si="51"/>
        <v>4.263321169465273</v>
      </c>
      <c r="I98" s="16">
        <f t="shared" si="52"/>
        <v>26.00023087705955</v>
      </c>
      <c r="J98" s="16">
        <f t="shared" si="53"/>
        <v>-141.21651342449667</v>
      </c>
      <c r="K98" s="18">
        <f t="shared" si="45"/>
        <v>0.9070294784580498</v>
      </c>
      <c r="L98" s="16">
        <f t="shared" si="42"/>
        <v>23.582975852208207</v>
      </c>
      <c r="M98" s="16">
        <f t="shared" si="46"/>
        <v>-189.47981736077128</v>
      </c>
      <c r="N98" s="18">
        <f t="shared" si="43"/>
        <v>0.9070289296439433</v>
      </c>
      <c r="O98" s="16">
        <f t="shared" si="44"/>
        <v>23.58296158291473</v>
      </c>
      <c r="P98" s="74">
        <f t="shared" si="47"/>
        <v>-189.48000712377222</v>
      </c>
      <c r="Q98" s="60">
        <v>98</v>
      </c>
    </row>
    <row r="99" spans="1:17" ht="13.5">
      <c r="A99" s="43">
        <v>99</v>
      </c>
      <c r="B99" s="41">
        <v>3</v>
      </c>
      <c r="C99" s="41"/>
      <c r="D99" s="16">
        <f t="shared" si="48"/>
        <v>30.263552046524822</v>
      </c>
      <c r="E99" s="41">
        <f t="shared" si="49"/>
        <v>21.736909707594275</v>
      </c>
      <c r="F99" s="39">
        <f t="shared" si="50"/>
        <v>8.526642338930547</v>
      </c>
      <c r="G99" s="16">
        <f t="shared" si="54"/>
        <v>4.263321169465273</v>
      </c>
      <c r="H99" s="42">
        <f t="shared" si="51"/>
        <v>4.263321169465273</v>
      </c>
      <c r="I99" s="42">
        <f t="shared" si="52"/>
        <v>26.00023087705955</v>
      </c>
      <c r="J99" s="42">
        <f t="shared" si="53"/>
        <v>-115.21628254743712</v>
      </c>
      <c r="K99" s="18">
        <f t="shared" si="45"/>
        <v>0.863837598531476</v>
      </c>
      <c r="L99" s="16">
        <f t="shared" si="42"/>
        <v>22.459977002103056</v>
      </c>
      <c r="M99" s="16">
        <f t="shared" si="46"/>
        <v>-167.01984035866823</v>
      </c>
      <c r="N99" s="18">
        <f t="shared" si="43"/>
        <v>0.8638368145114423</v>
      </c>
      <c r="O99" s="16">
        <f t="shared" si="44"/>
        <v>22.45995661740117</v>
      </c>
      <c r="P99" s="74">
        <f t="shared" si="47"/>
        <v>-167.02005050637106</v>
      </c>
      <c r="Q99" s="60">
        <v>99</v>
      </c>
    </row>
    <row r="100" spans="1:17" ht="13.5">
      <c r="A100" s="43">
        <v>100</v>
      </c>
      <c r="B100" s="41">
        <v>4</v>
      </c>
      <c r="C100" s="41"/>
      <c r="D100" s="16">
        <f t="shared" si="48"/>
        <v>30.263552046524822</v>
      </c>
      <c r="E100" s="41">
        <f t="shared" si="49"/>
        <v>21.736909707594275</v>
      </c>
      <c r="F100" s="39">
        <f t="shared" si="50"/>
        <v>8.526642338930547</v>
      </c>
      <c r="G100" s="16">
        <f t="shared" si="54"/>
        <v>4.263321169465273</v>
      </c>
      <c r="H100" s="42">
        <f t="shared" si="51"/>
        <v>4.263321169465273</v>
      </c>
      <c r="I100" s="42">
        <f t="shared" si="52"/>
        <v>26.00023087705955</v>
      </c>
      <c r="J100" s="42">
        <f t="shared" si="53"/>
        <v>-89.21605167037757</v>
      </c>
      <c r="K100" s="18">
        <f t="shared" si="45"/>
        <v>0.822702474791882</v>
      </c>
      <c r="L100" s="16">
        <f t="shared" si="42"/>
        <v>21.390454287717198</v>
      </c>
      <c r="M100" s="16">
        <f t="shared" si="46"/>
        <v>-145.62938607095103</v>
      </c>
      <c r="N100" s="18">
        <f t="shared" si="43"/>
        <v>0.8227014792110375</v>
      </c>
      <c r="O100" s="16">
        <f t="shared" si="44"/>
        <v>21.390428402385385</v>
      </c>
      <c r="P100" s="74">
        <f t="shared" si="47"/>
        <v>-145.62962210398567</v>
      </c>
      <c r="Q100" s="60">
        <v>100</v>
      </c>
    </row>
    <row r="101" spans="1:17" ht="13.5">
      <c r="A101" s="60">
        <v>101</v>
      </c>
      <c r="B101" s="41">
        <v>5</v>
      </c>
      <c r="C101" s="41"/>
      <c r="D101" s="16">
        <f t="shared" si="48"/>
        <v>30.263552046524822</v>
      </c>
      <c r="E101" s="41">
        <f t="shared" si="49"/>
        <v>21.736909707594275</v>
      </c>
      <c r="F101" s="39">
        <f t="shared" si="50"/>
        <v>8.526642338930547</v>
      </c>
      <c r="G101" s="16">
        <f t="shared" si="54"/>
        <v>4.263321169465273</v>
      </c>
      <c r="H101" s="42">
        <f t="shared" si="51"/>
        <v>4.263321169465273</v>
      </c>
      <c r="I101" s="42">
        <f t="shared" si="52"/>
        <v>26.00023087705955</v>
      </c>
      <c r="J101" s="42">
        <f t="shared" si="53"/>
        <v>-63.21582079331802</v>
      </c>
      <c r="K101" s="18">
        <f t="shared" si="45"/>
        <v>0.783526166468459</v>
      </c>
      <c r="L101" s="16">
        <f t="shared" si="42"/>
        <v>20.37186122639733</v>
      </c>
      <c r="M101" s="16">
        <f t="shared" si="46"/>
        <v>-125.2575248445537</v>
      </c>
      <c r="N101" s="18">
        <f t="shared" si="43"/>
        <v>0.7835249812533472</v>
      </c>
      <c r="O101" s="16">
        <f t="shared" si="44"/>
        <v>20.371830410530784</v>
      </c>
      <c r="P101" s="74">
        <f t="shared" si="47"/>
        <v>-125.25779169345489</v>
      </c>
      <c r="Q101" s="60">
        <v>101</v>
      </c>
    </row>
    <row r="102" spans="1:17" ht="13.5">
      <c r="A102" s="60">
        <v>102</v>
      </c>
      <c r="B102" s="41">
        <v>6</v>
      </c>
      <c r="C102" s="41"/>
      <c r="D102" s="16">
        <f t="shared" si="48"/>
        <v>30.263552046524822</v>
      </c>
      <c r="E102" s="41">
        <f t="shared" si="49"/>
        <v>21.736909707594275</v>
      </c>
      <c r="F102" s="39">
        <f t="shared" si="50"/>
        <v>8.526642338930547</v>
      </c>
      <c r="G102" s="16">
        <f t="shared" si="54"/>
        <v>4.263321169465273</v>
      </c>
      <c r="H102" s="42">
        <f t="shared" si="51"/>
        <v>4.263321169465273</v>
      </c>
      <c r="I102" s="42">
        <f t="shared" si="52"/>
        <v>26.00023087705955</v>
      </c>
      <c r="J102" s="42">
        <f t="shared" si="53"/>
        <v>-37.215589916258466</v>
      </c>
      <c r="K102" s="18">
        <f t="shared" si="45"/>
        <v>0.7462153966366276</v>
      </c>
      <c r="L102" s="16">
        <f t="shared" si="42"/>
        <v>19.401772596568886</v>
      </c>
      <c r="M102" s="16">
        <f t="shared" si="46"/>
        <v>-105.85575224798481</v>
      </c>
      <c r="N102" s="18">
        <f t="shared" si="43"/>
        <v>0.7462140421052762</v>
      </c>
      <c r="O102" s="16">
        <f t="shared" si="44"/>
        <v>19.401737378441016</v>
      </c>
      <c r="P102" s="74">
        <f t="shared" si="47"/>
        <v>-105.85605431501388</v>
      </c>
      <c r="Q102" s="60">
        <v>102</v>
      </c>
    </row>
    <row r="103" spans="1:17" ht="13.5">
      <c r="A103" s="58">
        <v>103</v>
      </c>
      <c r="B103" s="33">
        <v>7</v>
      </c>
      <c r="C103" s="41"/>
      <c r="D103" s="16">
        <f t="shared" si="48"/>
        <v>30.263552046524822</v>
      </c>
      <c r="E103" s="41">
        <f t="shared" si="49"/>
        <v>21.736909707594275</v>
      </c>
      <c r="F103" s="39">
        <f t="shared" si="50"/>
        <v>8.526642338930547</v>
      </c>
      <c r="G103" s="16">
        <f t="shared" si="54"/>
        <v>4.263321169465273</v>
      </c>
      <c r="H103" s="42">
        <f t="shared" si="51"/>
        <v>4.263321169465273</v>
      </c>
      <c r="I103" s="42">
        <f t="shared" si="52"/>
        <v>26.00023087705955</v>
      </c>
      <c r="J103" s="62">
        <f t="shared" si="53"/>
        <v>-11.215359039198916</v>
      </c>
      <c r="K103" s="18">
        <f t="shared" si="45"/>
        <v>0.7106813301301215</v>
      </c>
      <c r="L103" s="16">
        <f t="shared" si="42"/>
        <v>18.477878663398936</v>
      </c>
      <c r="M103" s="16">
        <f t="shared" si="46"/>
        <v>-87.37787358458587</v>
      </c>
      <c r="N103" s="18">
        <f t="shared" si="43"/>
        <v>0.7106798250955143</v>
      </c>
      <c r="O103" s="16">
        <f t="shared" si="44"/>
        <v>18.477839532151673</v>
      </c>
      <c r="P103" s="74">
        <f t="shared" si="47"/>
        <v>-87.3782147828622</v>
      </c>
      <c r="Q103" s="60">
        <v>103</v>
      </c>
    </row>
    <row r="104" spans="1:17" ht="13.5">
      <c r="A104" s="58">
        <v>104</v>
      </c>
      <c r="B104" s="33">
        <v>8</v>
      </c>
      <c r="C104" s="41"/>
      <c r="D104" s="16">
        <f t="shared" si="48"/>
        <v>30.263552046524822</v>
      </c>
      <c r="E104" s="41">
        <f t="shared" si="49"/>
        <v>21.736909707594275</v>
      </c>
      <c r="F104" s="39">
        <f t="shared" si="50"/>
        <v>8.526642338930547</v>
      </c>
      <c r="G104" s="16">
        <f t="shared" si="54"/>
        <v>4.263321169465273</v>
      </c>
      <c r="H104" s="42">
        <f t="shared" si="51"/>
        <v>4.263321169465273</v>
      </c>
      <c r="I104" s="42">
        <f t="shared" si="52"/>
        <v>26.00023087705955</v>
      </c>
      <c r="J104" s="62">
        <f t="shared" si="53"/>
        <v>14.784871837860635</v>
      </c>
      <c r="K104" s="18">
        <f t="shared" si="45"/>
        <v>0.6768393620286872</v>
      </c>
      <c r="L104" s="16">
        <f t="shared" si="42"/>
        <v>17.59797967942756</v>
      </c>
      <c r="M104" s="16">
        <f t="shared" si="46"/>
        <v>-69.7798939051583</v>
      </c>
      <c r="N104" s="18">
        <f t="shared" si="43"/>
        <v>0.6768377238960293</v>
      </c>
      <c r="O104" s="16">
        <f t="shared" si="44"/>
        <v>17.597937087600247</v>
      </c>
      <c r="P104" s="74">
        <f t="shared" si="47"/>
        <v>-69.78027769526196</v>
      </c>
      <c r="Q104" s="60">
        <v>104</v>
      </c>
    </row>
    <row r="105" spans="1:17" ht="13.5">
      <c r="A105" s="60">
        <v>105</v>
      </c>
      <c r="B105" s="41">
        <v>9</v>
      </c>
      <c r="C105" s="11"/>
      <c r="D105" s="16">
        <f t="shared" si="48"/>
        <v>30.263552046524822</v>
      </c>
      <c r="E105" s="41"/>
      <c r="F105" s="39">
        <f t="shared" si="50"/>
        <v>30.263552046524822</v>
      </c>
      <c r="G105" s="42">
        <f aca="true" t="shared" si="55" ref="G105:G111">F105*$J$7</f>
        <v>15.131776023262411</v>
      </c>
      <c r="H105" s="42">
        <f t="shared" si="51"/>
        <v>15.131776023262411</v>
      </c>
      <c r="I105" s="42">
        <f t="shared" si="52"/>
        <v>15.131776023262411</v>
      </c>
      <c r="J105" s="42">
        <f t="shared" si="53"/>
        <v>29.916647861123046</v>
      </c>
      <c r="K105" s="18">
        <f t="shared" si="45"/>
        <v>0.6446089162177973</v>
      </c>
      <c r="L105" s="16">
        <f t="shared" si="42"/>
        <v>9.754077742805633</v>
      </c>
      <c r="M105" s="16">
        <f t="shared" si="46"/>
        <v>-60.02581616235267</v>
      </c>
      <c r="N105" s="18">
        <f t="shared" si="43"/>
        <v>0.6446071610759293</v>
      </c>
      <c r="O105" s="16">
        <f t="shared" si="44"/>
        <v>9.754051184391997</v>
      </c>
      <c r="P105" s="74">
        <f t="shared" si="47"/>
        <v>-60.02622651086996</v>
      </c>
      <c r="Q105" s="60">
        <v>105</v>
      </c>
    </row>
    <row r="106" spans="1:17" ht="13.5">
      <c r="A106" s="60">
        <v>106</v>
      </c>
      <c r="B106" s="41">
        <v>10</v>
      </c>
      <c r="C106" s="11"/>
      <c r="D106" s="16">
        <f t="shared" si="48"/>
        <v>30.263552046524822</v>
      </c>
      <c r="E106" s="41"/>
      <c r="F106" s="39">
        <f t="shared" si="50"/>
        <v>30.263552046524822</v>
      </c>
      <c r="G106" s="42">
        <f t="shared" si="55"/>
        <v>15.131776023262411</v>
      </c>
      <c r="H106" s="42">
        <f t="shared" si="51"/>
        <v>15.131776023262411</v>
      </c>
      <c r="I106" s="42">
        <f t="shared" si="52"/>
        <v>15.131776023262411</v>
      </c>
      <c r="J106" s="42">
        <f t="shared" si="53"/>
        <v>45.04842388438546</v>
      </c>
      <c r="K106" s="18">
        <f t="shared" si="45"/>
        <v>0.6139132535407593</v>
      </c>
      <c r="L106" s="16">
        <f t="shared" si="42"/>
        <v>9.289597850291079</v>
      </c>
      <c r="M106" s="16">
        <f t="shared" si="46"/>
        <v>-50.73621831206159</v>
      </c>
      <c r="N106" s="18">
        <f t="shared" si="43"/>
        <v>0.6139113962480581</v>
      </c>
      <c r="O106" s="16">
        <f t="shared" si="44"/>
        <v>9.289569746153916</v>
      </c>
      <c r="P106" s="74">
        <f t="shared" si="47"/>
        <v>-50.736656764716045</v>
      </c>
      <c r="Q106" s="60">
        <v>106</v>
      </c>
    </row>
    <row r="107" spans="1:17" ht="13.5">
      <c r="A107" s="43">
        <v>107</v>
      </c>
      <c r="B107" s="11">
        <v>11</v>
      </c>
      <c r="C107" s="11"/>
      <c r="D107" s="16">
        <f t="shared" si="48"/>
        <v>30.263552046524822</v>
      </c>
      <c r="E107" s="11"/>
      <c r="F107" s="17">
        <f t="shared" si="50"/>
        <v>30.263552046524822</v>
      </c>
      <c r="G107" s="16">
        <f t="shared" si="55"/>
        <v>15.131776023262411</v>
      </c>
      <c r="H107" s="16">
        <f t="shared" si="51"/>
        <v>15.131776023262411</v>
      </c>
      <c r="I107" s="16">
        <f t="shared" si="52"/>
        <v>15.131776023262411</v>
      </c>
      <c r="J107" s="16">
        <f t="shared" si="53"/>
        <v>60.18019990764787</v>
      </c>
      <c r="K107" s="18">
        <f t="shared" si="45"/>
        <v>0.5846792890864374</v>
      </c>
      <c r="L107" s="16">
        <f t="shared" si="42"/>
        <v>8.847236047896265</v>
      </c>
      <c r="M107" s="16">
        <f t="shared" si="46"/>
        <v>-41.88898226416532</v>
      </c>
      <c r="N107" s="18">
        <f t="shared" si="43"/>
        <v>0.584677343351521</v>
      </c>
      <c r="O107" s="16">
        <f t="shared" si="44"/>
        <v>8.84720660547131</v>
      </c>
      <c r="P107" s="74">
        <f t="shared" si="47"/>
        <v>-41.88945015924473</v>
      </c>
      <c r="Q107" s="60">
        <v>107</v>
      </c>
    </row>
    <row r="108" spans="1:17" ht="13.5">
      <c r="A108" s="43">
        <v>108</v>
      </c>
      <c r="B108" s="11">
        <v>12</v>
      </c>
      <c r="C108" s="11"/>
      <c r="D108" s="16">
        <f t="shared" si="48"/>
        <v>30.263552046524822</v>
      </c>
      <c r="E108" s="11"/>
      <c r="F108" s="17">
        <f t="shared" si="50"/>
        <v>30.263552046524822</v>
      </c>
      <c r="G108" s="16">
        <f t="shared" si="55"/>
        <v>15.131776023262411</v>
      </c>
      <c r="H108" s="16">
        <f t="shared" si="51"/>
        <v>15.131776023262411</v>
      </c>
      <c r="I108" s="16">
        <f t="shared" si="52"/>
        <v>15.131776023262411</v>
      </c>
      <c r="J108" s="16">
        <f t="shared" si="53"/>
        <v>75.31197593091028</v>
      </c>
      <c r="K108" s="18">
        <f t="shared" si="45"/>
        <v>0.5568374181775595</v>
      </c>
      <c r="L108" s="16">
        <f t="shared" si="42"/>
        <v>8.42593909323454</v>
      </c>
      <c r="M108" s="16">
        <f t="shared" si="46"/>
        <v>-33.46304317093078</v>
      </c>
      <c r="N108" s="18">
        <f t="shared" si="43"/>
        <v>0.5568353966350951</v>
      </c>
      <c r="O108" s="16">
        <f t="shared" si="44"/>
        <v>8.425908503706745</v>
      </c>
      <c r="P108" s="74">
        <f t="shared" si="47"/>
        <v>-33.46354165553799</v>
      </c>
      <c r="Q108" s="60">
        <v>108</v>
      </c>
    </row>
    <row r="109" spans="1:17" ht="13.5">
      <c r="A109" s="43">
        <v>109</v>
      </c>
      <c r="B109" s="11">
        <v>13</v>
      </c>
      <c r="C109" s="11"/>
      <c r="D109" s="16">
        <f t="shared" si="48"/>
        <v>30.263552046524822</v>
      </c>
      <c r="E109" s="11"/>
      <c r="F109" s="17">
        <f t="shared" si="50"/>
        <v>30.263552046524822</v>
      </c>
      <c r="G109" s="16">
        <f t="shared" si="55"/>
        <v>15.131776023262411</v>
      </c>
      <c r="H109" s="16">
        <f t="shared" si="51"/>
        <v>15.131776023262411</v>
      </c>
      <c r="I109" s="16">
        <f t="shared" si="52"/>
        <v>15.131776023262411</v>
      </c>
      <c r="J109" s="16">
        <f t="shared" si="53"/>
        <v>90.44375195417268</v>
      </c>
      <c r="K109" s="18">
        <f t="shared" si="45"/>
        <v>0.5303213506452946</v>
      </c>
      <c r="L109" s="16">
        <f t="shared" si="42"/>
        <v>8.024703898318608</v>
      </c>
      <c r="M109" s="16">
        <f t="shared" si="46"/>
        <v>-25.438339272612176</v>
      </c>
      <c r="N109" s="18">
        <f t="shared" si="43"/>
        <v>0.5303192649271945</v>
      </c>
      <c r="O109" s="16">
        <f t="shared" si="44"/>
        <v>8.024672337699467</v>
      </c>
      <c r="P109" s="74">
        <f t="shared" si="47"/>
        <v>-25.43886931783852</v>
      </c>
      <c r="Q109" s="60">
        <v>109</v>
      </c>
    </row>
    <row r="110" spans="1:17" ht="13.5">
      <c r="A110" s="43">
        <v>110</v>
      </c>
      <c r="B110" s="11">
        <v>14</v>
      </c>
      <c r="C110" s="11"/>
      <c r="D110" s="16">
        <f t="shared" si="48"/>
        <v>30.263552046524822</v>
      </c>
      <c r="E110" s="11"/>
      <c r="F110" s="17">
        <f t="shared" si="50"/>
        <v>30.263552046524822</v>
      </c>
      <c r="G110" s="16">
        <f t="shared" si="55"/>
        <v>15.131776023262411</v>
      </c>
      <c r="H110" s="16">
        <f t="shared" si="51"/>
        <v>15.131776023262411</v>
      </c>
      <c r="I110" s="16">
        <f t="shared" si="52"/>
        <v>15.131776023262411</v>
      </c>
      <c r="J110" s="16">
        <f t="shared" si="53"/>
        <v>105.57552797743509</v>
      </c>
      <c r="K110" s="18">
        <f t="shared" si="45"/>
        <v>0.5050679529955189</v>
      </c>
      <c r="L110" s="16">
        <f t="shared" si="42"/>
        <v>7.642575141255819</v>
      </c>
      <c r="M110" s="16">
        <f t="shared" si="46"/>
        <v>-17.795764131356357</v>
      </c>
      <c r="N110" s="18">
        <f t="shared" si="43"/>
        <v>0.5050658137977908</v>
      </c>
      <c r="O110" s="16">
        <f t="shared" si="44"/>
        <v>7.642542771394928</v>
      </c>
      <c r="P110" s="74">
        <f t="shared" si="47"/>
        <v>-17.79632654644359</v>
      </c>
      <c r="Q110" s="60">
        <v>110</v>
      </c>
    </row>
    <row r="111" spans="1:17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48"/>
        <v>30.263552046524822</v>
      </c>
      <c r="E111" s="11"/>
      <c r="F111" s="17">
        <f t="shared" si="50"/>
        <v>30.263552046524822</v>
      </c>
      <c r="G111" s="16">
        <f t="shared" si="55"/>
        <v>15.131776023262411</v>
      </c>
      <c r="H111" s="16">
        <f t="shared" si="51"/>
        <v>15.131776023262411</v>
      </c>
      <c r="I111" s="16">
        <f>H111+E111-C111</f>
        <v>36.99611552683473</v>
      </c>
      <c r="J111" s="16">
        <f t="shared" si="53"/>
        <v>142.57164350426982</v>
      </c>
      <c r="K111" s="18">
        <f t="shared" si="45"/>
        <v>0.4810170980909702</v>
      </c>
      <c r="L111" s="42">
        <f t="shared" si="42"/>
        <v>17.795764131356325</v>
      </c>
      <c r="M111" s="56">
        <f t="shared" si="46"/>
        <v>-3.197442310920451E-14</v>
      </c>
      <c r="N111" s="18">
        <f t="shared" si="43"/>
        <v>0.48101491523647605</v>
      </c>
      <c r="O111" s="16">
        <f t="shared" si="44"/>
        <v>17.795683374219283</v>
      </c>
      <c r="P111" s="75">
        <f t="shared" si="47"/>
        <v>-0.0006431722243078752</v>
      </c>
      <c r="Q111" s="60">
        <v>111</v>
      </c>
    </row>
    <row r="112" spans="1:17" ht="13.5">
      <c r="A112" s="43">
        <v>112</v>
      </c>
      <c r="G112" s="28" t="s">
        <v>34</v>
      </c>
      <c r="H112" s="7">
        <f>H85</f>
        <v>16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=0,IF(J105&lt;0,B105+(-J105)/(J106-J105),0),0)</f>
        <v>7.431356132652438</v>
      </c>
      <c r="K112" s="77" t="s">
        <v>104</v>
      </c>
      <c r="L112" s="78"/>
      <c r="M112" s="78"/>
      <c r="Q112" s="60">
        <v>112</v>
      </c>
    </row>
  </sheetData>
  <sheetProtection/>
  <mergeCells count="25">
    <mergeCell ref="F6:F7"/>
    <mergeCell ref="L6:M6"/>
    <mergeCell ref="N6:P6"/>
    <mergeCell ref="B7:C7"/>
    <mergeCell ref="B6:C6"/>
    <mergeCell ref="N34:P34"/>
    <mergeCell ref="B35:C35"/>
    <mergeCell ref="K58:M58"/>
    <mergeCell ref="K30:M30"/>
    <mergeCell ref="B34:C34"/>
    <mergeCell ref="F34:F35"/>
    <mergeCell ref="L34:M34"/>
    <mergeCell ref="B32:C32"/>
    <mergeCell ref="N61:P61"/>
    <mergeCell ref="B62:C62"/>
    <mergeCell ref="K85:M85"/>
    <mergeCell ref="B61:C61"/>
    <mergeCell ref="F61:F62"/>
    <mergeCell ref="L61:M61"/>
    <mergeCell ref="K112:M112"/>
    <mergeCell ref="B88:C88"/>
    <mergeCell ref="F88:F89"/>
    <mergeCell ref="L88:M88"/>
    <mergeCell ref="N88:P88"/>
    <mergeCell ref="B89:C89"/>
  </mergeCells>
  <printOptions/>
  <pageMargins left="0.787" right="0.787" top="0.984" bottom="0.984" header="0.512" footer="0.51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39</v>
      </c>
      <c r="B1" s="7" t="s">
        <v>40</v>
      </c>
      <c r="C1" s="7" t="s">
        <v>41</v>
      </c>
      <c r="D1" s="8" t="s">
        <v>42</v>
      </c>
      <c r="E1" s="7" t="s">
        <v>43</v>
      </c>
      <c r="F1" s="9" t="s">
        <v>44</v>
      </c>
      <c r="G1" s="7" t="s">
        <v>45</v>
      </c>
      <c r="H1" s="7" t="s">
        <v>46</v>
      </c>
      <c r="I1" s="10" t="s">
        <v>47</v>
      </c>
      <c r="J1" s="10" t="s">
        <v>38</v>
      </c>
      <c r="K1" s="10" t="s">
        <v>48</v>
      </c>
      <c r="L1" s="10" t="s">
        <v>49</v>
      </c>
      <c r="M1" s="10" t="s">
        <v>50</v>
      </c>
      <c r="N1" s="10" t="s">
        <v>51</v>
      </c>
      <c r="O1" s="10" t="s">
        <v>52</v>
      </c>
      <c r="P1" s="10" t="s">
        <v>53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21">
        <v>0.3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6.822494823364491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-56.01142737454578</v>
      </c>
      <c r="N7" s="19">
        <v>-0.010171130429699875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0.9599319914579657</v>
      </c>
      <c r="O10" s="52">
        <f aca="true" t="shared" si="2" ref="O10:O29">I10*N10</f>
        <v>-14.398979871869486</v>
      </c>
      <c r="P10" s="52">
        <f>O10</f>
        <v>-14.398979871869486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0.969795912170845</v>
      </c>
      <c r="O11" s="52">
        <f t="shared" si="2"/>
        <v>-33.94285692597958</v>
      </c>
      <c r="P11" s="52">
        <f aca="true" t="shared" si="5" ref="P11:P29">O11+P10</f>
        <v>-48.34183679784906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0.9797611910348183</v>
      </c>
      <c r="O12" s="52">
        <f t="shared" si="2"/>
        <v>-34.29164168621864</v>
      </c>
      <c r="P12" s="52">
        <f t="shared" si="5"/>
        <v>-82.6334784840677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0.9898288695703</v>
      </c>
      <c r="O13" s="52">
        <f t="shared" si="2"/>
        <v>-14.847433043554501</v>
      </c>
      <c r="P13" s="52">
        <f t="shared" si="5"/>
        <v>-97.4809115276222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-107.4809115276222</v>
      </c>
    </row>
    <row r="15" spans="1:16" ht="13.5">
      <c r="A15" s="43">
        <v>15</v>
      </c>
      <c r="B15" s="11">
        <v>1</v>
      </c>
      <c r="C15" s="11"/>
      <c r="D15" s="16">
        <f>$D$7*$G$7*(1+$E$7)^(B15-1)</f>
        <v>6.822494823364491</v>
      </c>
      <c r="E15" s="11">
        <f aca="true" t="shared" si="6" ref="E15:E22">($C$10+$C$11+$C$12+$C$13)*0.9/8</f>
        <v>11.25</v>
      </c>
      <c r="F15" s="16">
        <f aca="true" t="shared" si="7" ref="F15:F29">D15-E15</f>
        <v>-4.427505176635509</v>
      </c>
      <c r="G15" s="52">
        <f>IF(F15&gt;0,F15*$J$7,0)</f>
        <v>0</v>
      </c>
      <c r="H15" s="52">
        <f aca="true" t="shared" si="8" ref="H15:H29">F15-G15</f>
        <v>-4.427505176635509</v>
      </c>
      <c r="I15" s="52">
        <f aca="true" t="shared" si="9" ref="I15:I28">H15+E15</f>
        <v>6.822494823364491</v>
      </c>
      <c r="J15" s="52">
        <f aca="true" t="shared" si="10" ref="J15:J29">I15+J14</f>
        <v>-93.1775051766355</v>
      </c>
      <c r="K15" s="17">
        <f t="shared" si="3"/>
        <v>0.9523809523809523</v>
      </c>
      <c r="L15" s="52">
        <f t="shared" si="0"/>
        <v>6.4976141174899915</v>
      </c>
      <c r="M15" s="52">
        <f t="shared" si="4"/>
        <v>-116.58935463251002</v>
      </c>
      <c r="N15" s="17">
        <f t="shared" si="1"/>
        <v>1.0102756453588946</v>
      </c>
      <c r="O15" s="52">
        <f t="shared" si="2"/>
        <v>6.8926003606322785</v>
      </c>
      <c r="P15" s="52">
        <f t="shared" si="5"/>
        <v>-100.58831116698993</v>
      </c>
    </row>
    <row r="16" spans="1:16" ht="13.5">
      <c r="A16" s="43">
        <v>16</v>
      </c>
      <c r="B16" s="11">
        <v>2</v>
      </c>
      <c r="C16" s="11"/>
      <c r="D16" s="16">
        <f>$D$7*$H$7*(1+$E$7)*(B16-1)</f>
        <v>6.822494823364491</v>
      </c>
      <c r="E16" s="11">
        <f t="shared" si="6"/>
        <v>11.25</v>
      </c>
      <c r="F16" s="16">
        <f t="shared" si="7"/>
        <v>-4.427505176635509</v>
      </c>
      <c r="G16" s="52">
        <f aca="true" t="shared" si="11" ref="G16:G22">IF(F16&gt;0,F16*$J$7,0)</f>
        <v>0</v>
      </c>
      <c r="H16" s="52">
        <f t="shared" si="8"/>
        <v>-4.427505176635509</v>
      </c>
      <c r="I16" s="52">
        <f t="shared" si="9"/>
        <v>6.822494823364491</v>
      </c>
      <c r="J16" s="52">
        <f t="shared" si="10"/>
        <v>-86.35501035327101</v>
      </c>
      <c r="K16" s="17">
        <f t="shared" si="3"/>
        <v>0.9070294784580498</v>
      </c>
      <c r="L16" s="52">
        <f t="shared" si="0"/>
        <v>6.188203921419039</v>
      </c>
      <c r="M16" s="52">
        <f t="shared" si="4"/>
        <v>-110.40115071109098</v>
      </c>
      <c r="N16" s="17">
        <f t="shared" si="1"/>
        <v>1.0206568796053308</v>
      </c>
      <c r="O16" s="52">
        <f t="shared" si="2"/>
        <v>6.963426277538724</v>
      </c>
      <c r="P16" s="52">
        <f t="shared" si="5"/>
        <v>-93.6248848894512</v>
      </c>
    </row>
    <row r="17" spans="1:16" ht="13.5">
      <c r="A17" s="43">
        <v>17</v>
      </c>
      <c r="B17" s="11">
        <v>3</v>
      </c>
      <c r="C17" s="11"/>
      <c r="D17" s="16">
        <f>$D$7*$I$7*(1+$E$7)^(B17-1)</f>
        <v>6.822494823364491</v>
      </c>
      <c r="E17" s="11">
        <f t="shared" si="6"/>
        <v>11.25</v>
      </c>
      <c r="F17" s="16">
        <f t="shared" si="7"/>
        <v>-4.427505176635509</v>
      </c>
      <c r="G17" s="52">
        <f t="shared" si="11"/>
        <v>0</v>
      </c>
      <c r="H17" s="52">
        <f t="shared" si="8"/>
        <v>-4.427505176635509</v>
      </c>
      <c r="I17" s="52">
        <f t="shared" si="9"/>
        <v>6.822494823364491</v>
      </c>
      <c r="J17" s="52">
        <f t="shared" si="10"/>
        <v>-79.53251552990652</v>
      </c>
      <c r="K17" s="17">
        <f t="shared" si="3"/>
        <v>0.863837598531476</v>
      </c>
      <c r="L17" s="52">
        <f t="shared" si="0"/>
        <v>5.893527544208609</v>
      </c>
      <c r="M17" s="52">
        <f t="shared" si="4"/>
        <v>-104.50762316688237</v>
      </c>
      <c r="N17" s="17">
        <f t="shared" si="1"/>
        <v>1.0311447877332711</v>
      </c>
      <c r="O17" s="52">
        <f t="shared" si="2"/>
        <v>7.034979976449519</v>
      </c>
      <c r="P17" s="52">
        <f t="shared" si="5"/>
        <v>-86.58990491300167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6.822494823364491</v>
      </c>
      <c r="E18" s="41">
        <f t="shared" si="6"/>
        <v>11.25</v>
      </c>
      <c r="F18" s="42">
        <f t="shared" si="7"/>
        <v>-4.427505176635509</v>
      </c>
      <c r="G18" s="52">
        <f t="shared" si="11"/>
        <v>0</v>
      </c>
      <c r="H18" s="53">
        <f t="shared" si="8"/>
        <v>-4.427505176635509</v>
      </c>
      <c r="I18" s="53">
        <f t="shared" si="9"/>
        <v>6.822494823364491</v>
      </c>
      <c r="J18" s="53">
        <f t="shared" si="10"/>
        <v>-72.71002070654202</v>
      </c>
      <c r="K18" s="17">
        <f t="shared" si="3"/>
        <v>0.822702474791882</v>
      </c>
      <c r="L18" s="52">
        <f t="shared" si="0"/>
        <v>5.612883375436771</v>
      </c>
      <c r="M18" s="52">
        <f t="shared" si="4"/>
        <v>-98.8947397914456</v>
      </c>
      <c r="N18" s="17">
        <f t="shared" si="1"/>
        <v>1.0417404658856906</v>
      </c>
      <c r="O18" s="52">
        <f t="shared" si="2"/>
        <v>7.107268935794437</v>
      </c>
      <c r="P18" s="52">
        <f t="shared" si="5"/>
        <v>-79.48263597720724</v>
      </c>
    </row>
    <row r="19" spans="1:16" ht="13.5">
      <c r="A19" s="43">
        <v>19</v>
      </c>
      <c r="B19" s="41">
        <v>5</v>
      </c>
      <c r="C19" s="41"/>
      <c r="D19" s="16">
        <f t="shared" si="12"/>
        <v>6.822494823364491</v>
      </c>
      <c r="E19" s="41">
        <f t="shared" si="6"/>
        <v>11.25</v>
      </c>
      <c r="F19" s="42">
        <f t="shared" si="7"/>
        <v>-4.427505176635509</v>
      </c>
      <c r="G19" s="52">
        <f t="shared" si="11"/>
        <v>0</v>
      </c>
      <c r="H19" s="53">
        <f t="shared" si="8"/>
        <v>-4.427505176635509</v>
      </c>
      <c r="I19" s="53">
        <f t="shared" si="9"/>
        <v>6.822494823364491</v>
      </c>
      <c r="J19" s="53">
        <f t="shared" si="10"/>
        <v>-65.88752588317753</v>
      </c>
      <c r="K19" s="17">
        <f t="shared" si="3"/>
        <v>0.783526166468459</v>
      </c>
      <c r="L19" s="52">
        <f t="shared" si="0"/>
        <v>5.345603214701685</v>
      </c>
      <c r="M19" s="52">
        <f t="shared" si="4"/>
        <v>-93.54913657674392</v>
      </c>
      <c r="N19" s="17">
        <f t="shared" si="1"/>
        <v>1.0524450214691417</v>
      </c>
      <c r="O19" s="52">
        <f t="shared" si="2"/>
        <v>7.180300710848949</v>
      </c>
      <c r="P19" s="52">
        <f t="shared" si="5"/>
        <v>-72.30233526635828</v>
      </c>
    </row>
    <row r="20" spans="1:16" ht="13.5">
      <c r="A20" s="43">
        <v>20</v>
      </c>
      <c r="B20" s="41">
        <v>6</v>
      </c>
      <c r="C20" s="41"/>
      <c r="D20" s="16">
        <f t="shared" si="12"/>
        <v>6.822494823364491</v>
      </c>
      <c r="E20" s="41">
        <f t="shared" si="6"/>
        <v>11.25</v>
      </c>
      <c r="F20" s="42">
        <f t="shared" si="7"/>
        <v>-4.427505176635509</v>
      </c>
      <c r="G20" s="52">
        <f t="shared" si="11"/>
        <v>0</v>
      </c>
      <c r="H20" s="53">
        <f t="shared" si="8"/>
        <v>-4.427505176635509</v>
      </c>
      <c r="I20" s="53">
        <f t="shared" si="9"/>
        <v>6.822494823364491</v>
      </c>
      <c r="J20" s="53">
        <f t="shared" si="10"/>
        <v>-59.06503105981304</v>
      </c>
      <c r="K20" s="17">
        <f t="shared" si="3"/>
        <v>0.7462153966366276</v>
      </c>
      <c r="L20" s="52">
        <f t="shared" si="0"/>
        <v>5.091050680668272</v>
      </c>
      <c r="M20" s="52">
        <f t="shared" si="4"/>
        <v>-88.45808589607564</v>
      </c>
      <c r="N20" s="17">
        <f t="shared" si="1"/>
        <v>1.0632595732694925</v>
      </c>
      <c r="O20" s="52">
        <f t="shared" si="2"/>
        <v>7.254082934523851</v>
      </c>
      <c r="P20" s="52">
        <f t="shared" si="5"/>
        <v>-65.04825233183443</v>
      </c>
    </row>
    <row r="21" spans="1:16" ht="13.5">
      <c r="A21" s="60">
        <v>21</v>
      </c>
      <c r="B21" s="41">
        <v>7</v>
      </c>
      <c r="C21" s="41"/>
      <c r="D21" s="42">
        <f t="shared" si="12"/>
        <v>6.822494823364491</v>
      </c>
      <c r="E21" s="41">
        <f t="shared" si="6"/>
        <v>11.25</v>
      </c>
      <c r="F21" s="42">
        <f t="shared" si="7"/>
        <v>-4.427505176635509</v>
      </c>
      <c r="G21" s="52">
        <f t="shared" si="11"/>
        <v>0</v>
      </c>
      <c r="H21" s="53">
        <f t="shared" si="8"/>
        <v>-4.427505176635509</v>
      </c>
      <c r="I21" s="53">
        <f t="shared" si="9"/>
        <v>6.822494823364491</v>
      </c>
      <c r="J21" s="53">
        <f t="shared" si="10"/>
        <v>-52.242536236448544</v>
      </c>
      <c r="K21" s="17">
        <f t="shared" si="3"/>
        <v>0.7106813301301215</v>
      </c>
      <c r="L21" s="52">
        <f t="shared" si="0"/>
        <v>4.848619695874545</v>
      </c>
      <c r="M21" s="52">
        <f t="shared" si="4"/>
        <v>-83.6094662002011</v>
      </c>
      <c r="N21" s="17">
        <f t="shared" si="1"/>
        <v>1.0741852515688592</v>
      </c>
      <c r="O21" s="52">
        <f t="shared" si="2"/>
        <v>7.328623318163026</v>
      </c>
      <c r="P21" s="52">
        <f t="shared" si="5"/>
        <v>-57.71962901367141</v>
      </c>
    </row>
    <row r="22" spans="1:16" ht="13.5">
      <c r="A22" s="60">
        <v>22</v>
      </c>
      <c r="B22" s="41">
        <v>8</v>
      </c>
      <c r="C22" s="41"/>
      <c r="D22" s="42">
        <f t="shared" si="12"/>
        <v>6.822494823364491</v>
      </c>
      <c r="E22" s="41">
        <f t="shared" si="6"/>
        <v>11.25</v>
      </c>
      <c r="F22" s="42">
        <f t="shared" si="7"/>
        <v>-4.427505176635509</v>
      </c>
      <c r="G22" s="52">
        <f t="shared" si="11"/>
        <v>0</v>
      </c>
      <c r="H22" s="53">
        <f t="shared" si="8"/>
        <v>-4.427505176635509</v>
      </c>
      <c r="I22" s="53">
        <f t="shared" si="9"/>
        <v>6.822494823364491</v>
      </c>
      <c r="J22" s="53">
        <f t="shared" si="10"/>
        <v>-45.42004141308405</v>
      </c>
      <c r="K22" s="17">
        <f t="shared" si="3"/>
        <v>0.6768393620286872</v>
      </c>
      <c r="L22" s="52">
        <f t="shared" si="0"/>
        <v>4.617733043690043</v>
      </c>
      <c r="M22" s="52">
        <f t="shared" si="4"/>
        <v>-78.99173315651106</v>
      </c>
      <c r="N22" s="17">
        <f t="shared" si="1"/>
        <v>1.0852231982637357</v>
      </c>
      <c r="O22" s="52">
        <f t="shared" si="2"/>
        <v>7.403929652349394</v>
      </c>
      <c r="P22" s="52">
        <f t="shared" si="5"/>
        <v>-50.31569936132202</v>
      </c>
    </row>
    <row r="23" spans="1:16" ht="13.5">
      <c r="A23" s="60">
        <v>23</v>
      </c>
      <c r="B23" s="41">
        <v>9</v>
      </c>
      <c r="C23" s="41"/>
      <c r="D23" s="42">
        <f t="shared" si="12"/>
        <v>6.822494823364491</v>
      </c>
      <c r="E23" s="41"/>
      <c r="F23" s="42">
        <f t="shared" si="7"/>
        <v>6.822494823364491</v>
      </c>
      <c r="G23" s="53">
        <f aca="true" t="shared" si="13" ref="G23:G29">F23*$J$7</f>
        <v>3.4112474116822455</v>
      </c>
      <c r="H23" s="53">
        <f t="shared" si="8"/>
        <v>3.4112474116822455</v>
      </c>
      <c r="I23" s="53">
        <f t="shared" si="9"/>
        <v>3.4112474116822455</v>
      </c>
      <c r="J23" s="53">
        <f t="shared" si="10"/>
        <v>-42.0087940014018</v>
      </c>
      <c r="K23" s="17">
        <f t="shared" si="3"/>
        <v>0.6446089162177973</v>
      </c>
      <c r="L23" s="52">
        <f t="shared" si="0"/>
        <v>2.1989204969952585</v>
      </c>
      <c r="M23" s="52">
        <f t="shared" si="4"/>
        <v>-76.7928126595158</v>
      </c>
      <c r="N23" s="17">
        <f t="shared" si="1"/>
        <v>1.0963745669843392</v>
      </c>
      <c r="O23" s="52">
        <f t="shared" si="2"/>
        <v>3.7400049038595697</v>
      </c>
      <c r="P23" s="52">
        <f t="shared" si="5"/>
        <v>-46.57569445746245</v>
      </c>
    </row>
    <row r="24" spans="1:16" ht="13.5">
      <c r="A24" s="43">
        <v>24</v>
      </c>
      <c r="B24" s="11">
        <v>10</v>
      </c>
      <c r="C24" s="11"/>
      <c r="D24" s="16">
        <f t="shared" si="12"/>
        <v>6.822494823364491</v>
      </c>
      <c r="E24" s="11"/>
      <c r="F24" s="16">
        <f t="shared" si="7"/>
        <v>6.822494823364491</v>
      </c>
      <c r="G24" s="52">
        <f t="shared" si="13"/>
        <v>3.4112474116822455</v>
      </c>
      <c r="H24" s="52">
        <f t="shared" si="8"/>
        <v>3.4112474116822455</v>
      </c>
      <c r="I24" s="52">
        <f t="shared" si="9"/>
        <v>3.4112474116822455</v>
      </c>
      <c r="J24" s="52">
        <f t="shared" si="10"/>
        <v>-38.597546589719556</v>
      </c>
      <c r="K24" s="17">
        <f t="shared" si="3"/>
        <v>0.6139132535407593</v>
      </c>
      <c r="L24" s="52">
        <f t="shared" si="0"/>
        <v>2.0942099971383414</v>
      </c>
      <c r="M24" s="52">
        <f t="shared" si="4"/>
        <v>-74.69860266237747</v>
      </c>
      <c r="N24" s="17">
        <f t="shared" si="1"/>
        <v>1.1076405232151818</v>
      </c>
      <c r="O24" s="52">
        <f t="shared" si="2"/>
        <v>3.7784358678921572</v>
      </c>
      <c r="P24" s="52">
        <f t="shared" si="5"/>
        <v>-42.79725858957029</v>
      </c>
    </row>
    <row r="25" spans="1:16" ht="13.5">
      <c r="A25" s="43">
        <v>25</v>
      </c>
      <c r="B25" s="11">
        <v>11</v>
      </c>
      <c r="C25" s="11"/>
      <c r="D25" s="16">
        <f t="shared" si="12"/>
        <v>6.822494823364491</v>
      </c>
      <c r="E25" s="11"/>
      <c r="F25" s="16">
        <f t="shared" si="7"/>
        <v>6.822494823364491</v>
      </c>
      <c r="G25" s="52">
        <f t="shared" si="13"/>
        <v>3.4112474116822455</v>
      </c>
      <c r="H25" s="52">
        <f t="shared" si="8"/>
        <v>3.4112474116822455</v>
      </c>
      <c r="I25" s="52">
        <f t="shared" si="9"/>
        <v>3.4112474116822455</v>
      </c>
      <c r="J25" s="52">
        <f t="shared" si="10"/>
        <v>-35.18629917803731</v>
      </c>
      <c r="K25" s="17">
        <f t="shared" si="3"/>
        <v>0.5846792890864374</v>
      </c>
      <c r="L25" s="52">
        <f t="shared" si="0"/>
        <v>1.994485711560325</v>
      </c>
      <c r="M25" s="52">
        <f t="shared" si="4"/>
        <v>-72.70411695081714</v>
      </c>
      <c r="N25" s="17">
        <f t="shared" si="1"/>
        <v>1.1190222444168814</v>
      </c>
      <c r="O25" s="52">
        <f t="shared" si="2"/>
        <v>3.8172617348819435</v>
      </c>
      <c r="P25" s="52">
        <f t="shared" si="5"/>
        <v>-38.979996854688345</v>
      </c>
    </row>
    <row r="26" spans="1:16" ht="13.5">
      <c r="A26" s="43">
        <v>26</v>
      </c>
      <c r="B26" s="11">
        <v>12</v>
      </c>
      <c r="C26" s="11"/>
      <c r="D26" s="16">
        <f t="shared" si="12"/>
        <v>6.822494823364491</v>
      </c>
      <c r="E26" s="11"/>
      <c r="F26" s="16">
        <f t="shared" si="7"/>
        <v>6.822494823364491</v>
      </c>
      <c r="G26" s="52">
        <f t="shared" si="13"/>
        <v>3.4112474116822455</v>
      </c>
      <c r="H26" s="52">
        <f t="shared" si="8"/>
        <v>3.4112474116822455</v>
      </c>
      <c r="I26" s="52">
        <f t="shared" si="9"/>
        <v>3.4112474116822455</v>
      </c>
      <c r="J26" s="52">
        <f t="shared" si="10"/>
        <v>-31.775051766355062</v>
      </c>
      <c r="K26" s="17">
        <f t="shared" si="3"/>
        <v>0.5568374181775595</v>
      </c>
      <c r="L26" s="52">
        <f t="shared" si="0"/>
        <v>1.8995102014860241</v>
      </c>
      <c r="M26" s="52">
        <f t="shared" si="4"/>
        <v>-70.80460674933111</v>
      </c>
      <c r="N26" s="17">
        <f t="shared" si="1"/>
        <v>1.1305209201492232</v>
      </c>
      <c r="O26" s="52">
        <f t="shared" si="2"/>
        <v>3.8564865627116682</v>
      </c>
      <c r="P26" s="52">
        <f t="shared" si="5"/>
        <v>-35.12351029197668</v>
      </c>
    </row>
    <row r="27" spans="1:16" ht="13.5">
      <c r="A27" s="43">
        <v>27</v>
      </c>
      <c r="B27" s="11">
        <v>13</v>
      </c>
      <c r="C27" s="11"/>
      <c r="D27" s="16">
        <f t="shared" si="12"/>
        <v>6.822494823364491</v>
      </c>
      <c r="E27" s="11"/>
      <c r="F27" s="16">
        <f t="shared" si="7"/>
        <v>6.822494823364491</v>
      </c>
      <c r="G27" s="52">
        <f t="shared" si="13"/>
        <v>3.4112474116822455</v>
      </c>
      <c r="H27" s="52">
        <f t="shared" si="8"/>
        <v>3.4112474116822455</v>
      </c>
      <c r="I27" s="52">
        <f t="shared" si="9"/>
        <v>3.4112474116822455</v>
      </c>
      <c r="J27" s="52">
        <f t="shared" si="10"/>
        <v>-28.363804354672816</v>
      </c>
      <c r="K27" s="17">
        <f t="shared" si="3"/>
        <v>0.5303213506452946</v>
      </c>
      <c r="L27" s="52">
        <f t="shared" si="0"/>
        <v>1.8090573347485939</v>
      </c>
      <c r="M27" s="52">
        <f t="shared" si="4"/>
        <v>-68.99554941458253</v>
      </c>
      <c r="N27" s="17">
        <f t="shared" si="1"/>
        <v>1.1421377521954879</v>
      </c>
      <c r="O27" s="52">
        <f t="shared" si="2"/>
        <v>3.896114450961436</v>
      </c>
      <c r="P27" s="52">
        <f t="shared" si="5"/>
        <v>-31.227395841015245</v>
      </c>
    </row>
    <row r="28" spans="1:16" ht="13.5">
      <c r="A28" s="58">
        <v>28</v>
      </c>
      <c r="B28" s="33">
        <v>14</v>
      </c>
      <c r="C28" s="11"/>
      <c r="D28" s="16">
        <f t="shared" si="12"/>
        <v>6.822494823364491</v>
      </c>
      <c r="E28" s="11"/>
      <c r="F28" s="16">
        <f t="shared" si="7"/>
        <v>6.822494823364491</v>
      </c>
      <c r="G28" s="52">
        <f t="shared" si="13"/>
        <v>3.4112474116822455</v>
      </c>
      <c r="H28" s="52">
        <f t="shared" si="8"/>
        <v>3.4112474116822455</v>
      </c>
      <c r="I28" s="52">
        <f t="shared" si="9"/>
        <v>3.4112474116822455</v>
      </c>
      <c r="J28" s="54">
        <f t="shared" si="10"/>
        <v>-24.95255694299057</v>
      </c>
      <c r="K28" s="17">
        <f t="shared" si="3"/>
        <v>0.5050679529955189</v>
      </c>
      <c r="L28" s="52">
        <f t="shared" si="0"/>
        <v>1.7229117473796138</v>
      </c>
      <c r="M28" s="52">
        <f t="shared" si="4"/>
        <v>-67.27263766720291</v>
      </c>
      <c r="N28" s="17">
        <f t="shared" si="1"/>
        <v>1.1538739546880536</v>
      </c>
      <c r="O28" s="52">
        <f t="shared" si="2"/>
        <v>3.93614954133718</v>
      </c>
      <c r="P28" s="52">
        <f t="shared" si="5"/>
        <v>-27.291246299678065</v>
      </c>
    </row>
    <row r="29" spans="1:16" ht="13.5">
      <c r="A29" s="58">
        <v>29</v>
      </c>
      <c r="B29" s="33">
        <v>15</v>
      </c>
      <c r="C29" s="20">
        <f>(-0.1*F4)+(-C14)</f>
        <v>-20</v>
      </c>
      <c r="D29" s="16">
        <f t="shared" si="12"/>
        <v>6.822494823364491</v>
      </c>
      <c r="E29" s="11"/>
      <c r="F29" s="16">
        <f t="shared" si="7"/>
        <v>6.822494823364491</v>
      </c>
      <c r="G29" s="52">
        <f t="shared" si="13"/>
        <v>3.4112474116822455</v>
      </c>
      <c r="H29" s="52">
        <f t="shared" si="8"/>
        <v>3.4112474116822455</v>
      </c>
      <c r="I29" s="52">
        <f>H29+E29-C29</f>
        <v>23.411247411682247</v>
      </c>
      <c r="J29" s="54">
        <f t="shared" si="10"/>
        <v>-1.5413095313083218</v>
      </c>
      <c r="K29" s="17">
        <f t="shared" si="3"/>
        <v>0.4810170980909702</v>
      </c>
      <c r="L29" s="53">
        <f t="shared" si="0"/>
        <v>11.261210292657132</v>
      </c>
      <c r="M29" s="55">
        <f t="shared" si="4"/>
        <v>-56.01142737454578</v>
      </c>
      <c r="N29" s="17">
        <f t="shared" si="1"/>
        <v>1.165730754235293</v>
      </c>
      <c r="O29" s="53">
        <f t="shared" si="2"/>
        <v>27.2912111028094</v>
      </c>
      <c r="P29" s="55">
        <f t="shared" si="5"/>
        <v>-3.519686866582106E-05</v>
      </c>
    </row>
    <row r="30" spans="1:13" ht="13.5">
      <c r="A30" s="43">
        <v>30</v>
      </c>
      <c r="G30" s="28" t="s">
        <v>34</v>
      </c>
      <c r="H30" s="7">
        <v>2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29&gt;0,IF(J28&lt;0,B28+(-J28)/(J29-J28),0),0)</f>
        <v>0</v>
      </c>
      <c r="K30" s="77" t="s">
        <v>86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</f>
        <v>47.757463763551435</v>
      </c>
      <c r="E35" s="17">
        <f>$E$7</f>
        <v>0</v>
      </c>
      <c r="F35" s="81"/>
      <c r="G35" s="39">
        <v>1</v>
      </c>
      <c r="H35" s="39">
        <v>1</v>
      </c>
      <c r="I35" s="39">
        <v>1</v>
      </c>
      <c r="J35" s="21">
        <v>0.5</v>
      </c>
      <c r="K35" s="18">
        <v>0.05</v>
      </c>
      <c r="L35" s="24"/>
      <c r="M35" s="24">
        <f>M57</f>
        <v>167.9014657028364</v>
      </c>
      <c r="N35" s="24">
        <v>0.17059594610522086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1.8777080281118073</v>
      </c>
      <c r="O38" s="16">
        <f aca="true" t="shared" si="16" ref="O38:O57">I38*N38</f>
        <v>-26.25513939737788</v>
      </c>
      <c r="P38" s="16">
        <f>O38</f>
        <v>-26.25513939737788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1.6040616186646408</v>
      </c>
      <c r="O39" s="16">
        <f t="shared" si="16"/>
        <v>-52.33402023221121</v>
      </c>
      <c r="P39" s="16">
        <f aca="true" t="shared" si="19" ref="P39:P57">O39+P38</f>
        <v>-78.58915962958909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1.3702948690379773</v>
      </c>
      <c r="O40" s="16">
        <f t="shared" si="16"/>
        <v>-44.70715997807418</v>
      </c>
      <c r="P40" s="16">
        <f t="shared" si="19"/>
        <v>-123.29631960766326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1.1705959461052209</v>
      </c>
      <c r="O41" s="16">
        <f t="shared" si="16"/>
        <v>-16.36791198784179</v>
      </c>
      <c r="P41" s="16">
        <f t="shared" si="19"/>
        <v>-139.66423159550504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-148.9859291133666</v>
      </c>
    </row>
    <row r="43" spans="1:16" ht="13.5">
      <c r="A43" s="43">
        <v>43</v>
      </c>
      <c r="B43" s="11">
        <v>1</v>
      </c>
      <c r="C43" s="11"/>
      <c r="D43" s="16">
        <f>$D$32*$D$35*G35*(1+$E$7)^(B43-1)*$D$32</f>
        <v>47.757463763551435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37.27055405595716</v>
      </c>
      <c r="G43" s="16">
        <f aca="true" t="shared" si="22" ref="G43:G50">F43*(1-$J$7)</f>
        <v>18.63527702797858</v>
      </c>
      <c r="H43" s="16">
        <f aca="true" t="shared" si="23" ref="H43:H57">F43-G43</f>
        <v>18.63527702797858</v>
      </c>
      <c r="I43" s="16">
        <f aca="true" t="shared" si="24" ref="I43:I56">H43+E43</f>
        <v>29.122186735572853</v>
      </c>
      <c r="J43" s="16">
        <f aca="true" t="shared" si="25" ref="J43:J57">I43+J42</f>
        <v>-64.0947884430429</v>
      </c>
      <c r="K43" s="18">
        <f t="shared" si="17"/>
        <v>0.9523809523809523</v>
      </c>
      <c r="L43" s="16">
        <f t="shared" si="14"/>
        <v>27.735415938640813</v>
      </c>
      <c r="M43" s="16">
        <f t="shared" si="18"/>
        <v>-87.00253316915725</v>
      </c>
      <c r="N43" s="18">
        <f t="shared" si="15"/>
        <v>0.8542657296287215</v>
      </c>
      <c r="O43" s="16">
        <f t="shared" si="16"/>
        <v>24.87808610004802</v>
      </c>
      <c r="P43" s="16">
        <f t="shared" si="19"/>
        <v>-124.10784301331859</v>
      </c>
    </row>
    <row r="44" spans="1:16" ht="13.5">
      <c r="A44" s="43">
        <v>44</v>
      </c>
      <c r="B44" s="41">
        <v>2</v>
      </c>
      <c r="C44" s="41"/>
      <c r="D44" s="42">
        <f>$D$32*$D$35*H35*(1+E35)^(B44-1)*$D$32</f>
        <v>47.757463763551435</v>
      </c>
      <c r="E44" s="66">
        <f t="shared" si="20"/>
        <v>10.486909707594272</v>
      </c>
      <c r="F44" s="42">
        <f t="shared" si="21"/>
        <v>37.27055405595716</v>
      </c>
      <c r="G44" s="42">
        <f t="shared" si="22"/>
        <v>18.63527702797858</v>
      </c>
      <c r="H44" s="42">
        <f t="shared" si="23"/>
        <v>18.63527702797858</v>
      </c>
      <c r="I44" s="42">
        <f t="shared" si="24"/>
        <v>29.122186735572853</v>
      </c>
      <c r="J44" s="42">
        <f t="shared" si="25"/>
        <v>-34.97260170747005</v>
      </c>
      <c r="K44" s="18">
        <f t="shared" si="17"/>
        <v>0.9070294784580498</v>
      </c>
      <c r="L44" s="16">
        <f t="shared" si="14"/>
        <v>26.41468184632458</v>
      </c>
      <c r="M44" s="16">
        <f t="shared" si="18"/>
        <v>-60.58785132283266</v>
      </c>
      <c r="N44" s="18">
        <f t="shared" si="15"/>
        <v>0.7297699368180918</v>
      </c>
      <c r="O44" s="16">
        <f t="shared" si="16"/>
        <v>21.25249637402367</v>
      </c>
      <c r="P44" s="16">
        <f t="shared" si="19"/>
        <v>-102.85534663929491</v>
      </c>
    </row>
    <row r="45" spans="1:16" ht="13.5">
      <c r="A45" s="58">
        <v>45</v>
      </c>
      <c r="B45" s="33">
        <v>3</v>
      </c>
      <c r="C45" s="11"/>
      <c r="D45" s="16">
        <f>$D$32*$D$35*I35*(1+E35)^(B45-1)*$D$32</f>
        <v>47.757463763551435</v>
      </c>
      <c r="E45" s="40">
        <f t="shared" si="20"/>
        <v>10.486909707594272</v>
      </c>
      <c r="F45" s="16">
        <f t="shared" si="21"/>
        <v>37.27055405595716</v>
      </c>
      <c r="G45" s="16">
        <f t="shared" si="22"/>
        <v>18.63527702797858</v>
      </c>
      <c r="H45" s="16">
        <f t="shared" si="23"/>
        <v>18.63527702797858</v>
      </c>
      <c r="I45" s="16">
        <f t="shared" si="24"/>
        <v>29.122186735572853</v>
      </c>
      <c r="J45" s="62">
        <f t="shared" si="25"/>
        <v>-5.8504149718971945</v>
      </c>
      <c r="K45" s="18">
        <f t="shared" si="17"/>
        <v>0.863837598531476</v>
      </c>
      <c r="L45" s="16">
        <f t="shared" si="14"/>
        <v>25.15683985364246</v>
      </c>
      <c r="M45" s="16">
        <f t="shared" si="18"/>
        <v>-35.4310114691902</v>
      </c>
      <c r="N45" s="18">
        <f t="shared" si="15"/>
        <v>0.6234174475370131</v>
      </c>
      <c r="O45" s="16">
        <f t="shared" si="16"/>
        <v>18.155279321387088</v>
      </c>
      <c r="P45" s="16">
        <f t="shared" si="19"/>
        <v>-84.70006731790782</v>
      </c>
    </row>
    <row r="46" spans="1:16" ht="13.5">
      <c r="A46" s="58">
        <v>46</v>
      </c>
      <c r="B46" s="33">
        <v>4</v>
      </c>
      <c r="C46" s="11"/>
      <c r="D46" s="16">
        <f aca="true" t="shared" si="26" ref="D46:D57">$D$32*$D$35*(1+$E$7)^(B46-1)*$D$32</f>
        <v>47.757463763551435</v>
      </c>
      <c r="E46" s="40">
        <f t="shared" si="20"/>
        <v>10.486909707594272</v>
      </c>
      <c r="F46" s="16">
        <f t="shared" si="21"/>
        <v>37.27055405595716</v>
      </c>
      <c r="G46" s="16">
        <f t="shared" si="22"/>
        <v>18.63527702797858</v>
      </c>
      <c r="H46" s="16">
        <f t="shared" si="23"/>
        <v>18.63527702797858</v>
      </c>
      <c r="I46" s="16">
        <f t="shared" si="24"/>
        <v>29.122186735572853</v>
      </c>
      <c r="J46" s="62">
        <f t="shared" si="25"/>
        <v>23.27177176367566</v>
      </c>
      <c r="K46" s="18">
        <f t="shared" si="17"/>
        <v>0.822702474791882</v>
      </c>
      <c r="L46" s="16">
        <f t="shared" si="14"/>
        <v>23.958895098707107</v>
      </c>
      <c r="M46" s="16">
        <f t="shared" si="18"/>
        <v>-11.472116370483096</v>
      </c>
      <c r="N46" s="18">
        <f t="shared" si="15"/>
        <v>0.5325641606834817</v>
      </c>
      <c r="O46" s="16">
        <f t="shared" si="16"/>
        <v>15.50943293609798</v>
      </c>
      <c r="P46" s="16">
        <f t="shared" si="19"/>
        <v>-69.19063438180984</v>
      </c>
    </row>
    <row r="47" spans="1:16" ht="13.5">
      <c r="A47" s="43">
        <v>47</v>
      </c>
      <c r="B47" s="41">
        <v>5</v>
      </c>
      <c r="C47" s="11"/>
      <c r="D47" s="16">
        <f t="shared" si="26"/>
        <v>47.757463763551435</v>
      </c>
      <c r="E47" s="40">
        <f t="shared" si="20"/>
        <v>10.486909707594272</v>
      </c>
      <c r="F47" s="16">
        <f t="shared" si="21"/>
        <v>37.27055405595716</v>
      </c>
      <c r="G47" s="16">
        <f t="shared" si="22"/>
        <v>18.63527702797858</v>
      </c>
      <c r="H47" s="16">
        <f t="shared" si="23"/>
        <v>18.63527702797858</v>
      </c>
      <c r="I47" s="16">
        <f t="shared" si="24"/>
        <v>29.122186735572853</v>
      </c>
      <c r="J47" s="42">
        <f t="shared" si="25"/>
        <v>52.39395849924851</v>
      </c>
      <c r="K47" s="18">
        <f t="shared" si="17"/>
        <v>0.783526166468459</v>
      </c>
      <c r="L47" s="16">
        <f t="shared" si="14"/>
        <v>22.817995332102004</v>
      </c>
      <c r="M47" s="16">
        <f t="shared" si="18"/>
        <v>11.345878961618908</v>
      </c>
      <c r="N47" s="18">
        <f t="shared" si="15"/>
        <v>0.45495131130038213</v>
      </c>
      <c r="O47" s="16">
        <f t="shared" si="16"/>
        <v>13.249177043283465</v>
      </c>
      <c r="P47" s="16">
        <f t="shared" si="19"/>
        <v>-55.94145733852638</v>
      </c>
    </row>
    <row r="48" spans="1:16" ht="13.5">
      <c r="A48" s="43">
        <v>48</v>
      </c>
      <c r="B48" s="11">
        <v>6</v>
      </c>
      <c r="C48" s="11"/>
      <c r="D48" s="16">
        <f t="shared" si="26"/>
        <v>47.757463763551435</v>
      </c>
      <c r="E48" s="40">
        <f t="shared" si="20"/>
        <v>10.486909707594272</v>
      </c>
      <c r="F48" s="16">
        <f t="shared" si="21"/>
        <v>37.27055405595716</v>
      </c>
      <c r="G48" s="16">
        <f t="shared" si="22"/>
        <v>18.63527702797858</v>
      </c>
      <c r="H48" s="16">
        <f t="shared" si="23"/>
        <v>18.63527702797858</v>
      </c>
      <c r="I48" s="16">
        <f t="shared" si="24"/>
        <v>29.122186735572853</v>
      </c>
      <c r="J48" s="16">
        <f t="shared" si="25"/>
        <v>81.51614523482137</v>
      </c>
      <c r="K48" s="18">
        <f t="shared" si="17"/>
        <v>0.7462153966366276</v>
      </c>
      <c r="L48" s="16">
        <f t="shared" si="14"/>
        <v>21.731424125811433</v>
      </c>
      <c r="M48" s="16">
        <f t="shared" si="18"/>
        <v>33.07730308743034</v>
      </c>
      <c r="N48" s="18">
        <f t="shared" si="15"/>
        <v>0.3886493138935645</v>
      </c>
      <c r="O48" s="16">
        <f t="shared" si="16"/>
        <v>11.318317893860653</v>
      </c>
      <c r="P48" s="16">
        <f t="shared" si="19"/>
        <v>-44.623139444665725</v>
      </c>
    </row>
    <row r="49" spans="1:16" ht="13.5">
      <c r="A49" s="43">
        <v>49</v>
      </c>
      <c r="B49" s="41">
        <v>7</v>
      </c>
      <c r="C49" s="41"/>
      <c r="D49" s="16">
        <f t="shared" si="26"/>
        <v>47.757463763551435</v>
      </c>
      <c r="E49" s="66">
        <f t="shared" si="20"/>
        <v>10.486909707594272</v>
      </c>
      <c r="F49" s="42">
        <f t="shared" si="21"/>
        <v>37.27055405595716</v>
      </c>
      <c r="G49" s="42">
        <f t="shared" si="22"/>
        <v>18.63527702797858</v>
      </c>
      <c r="H49" s="42">
        <f t="shared" si="23"/>
        <v>18.63527702797858</v>
      </c>
      <c r="I49" s="42">
        <f t="shared" si="24"/>
        <v>29.122186735572853</v>
      </c>
      <c r="J49" s="42">
        <f t="shared" si="25"/>
        <v>110.63833197039422</v>
      </c>
      <c r="K49" s="18">
        <f t="shared" si="17"/>
        <v>0.7106813301301215</v>
      </c>
      <c r="L49" s="16">
        <f t="shared" si="14"/>
        <v>20.696594405534697</v>
      </c>
      <c r="M49" s="16">
        <f t="shared" si="18"/>
        <v>53.773897492965034</v>
      </c>
      <c r="N49" s="18">
        <f t="shared" si="15"/>
        <v>0.33200978970298783</v>
      </c>
      <c r="O49" s="16">
        <f t="shared" si="16"/>
        <v>9.668851093768685</v>
      </c>
      <c r="P49" s="16">
        <f t="shared" si="19"/>
        <v>-34.95428835089704</v>
      </c>
    </row>
    <row r="50" spans="1:16" ht="13.5">
      <c r="A50" s="43">
        <v>50</v>
      </c>
      <c r="B50" s="41">
        <v>8</v>
      </c>
      <c r="C50" s="41"/>
      <c r="D50" s="16">
        <f t="shared" si="26"/>
        <v>47.757463763551435</v>
      </c>
      <c r="E50" s="66">
        <f t="shared" si="20"/>
        <v>10.486909707594272</v>
      </c>
      <c r="F50" s="42">
        <f t="shared" si="21"/>
        <v>37.27055405595716</v>
      </c>
      <c r="G50" s="42">
        <f t="shared" si="22"/>
        <v>18.63527702797858</v>
      </c>
      <c r="H50" s="42">
        <f t="shared" si="23"/>
        <v>18.63527702797858</v>
      </c>
      <c r="I50" s="42">
        <f t="shared" si="24"/>
        <v>29.122186735572853</v>
      </c>
      <c r="J50" s="42">
        <f t="shared" si="25"/>
        <v>139.76051870596706</v>
      </c>
      <c r="K50" s="18">
        <f t="shared" si="17"/>
        <v>0.6768393620286872</v>
      </c>
      <c r="L50" s="16">
        <f t="shared" si="14"/>
        <v>19.71104229098543</v>
      </c>
      <c r="M50" s="16">
        <f t="shared" si="18"/>
        <v>73.48493978395047</v>
      </c>
      <c r="N50" s="18">
        <f t="shared" si="15"/>
        <v>0.28362458524450124</v>
      </c>
      <c r="O50" s="16">
        <f t="shared" si="16"/>
        <v>8.259768134289766</v>
      </c>
      <c r="P50" s="16">
        <f t="shared" si="19"/>
        <v>-26.694520216607273</v>
      </c>
    </row>
    <row r="51" spans="1:16" ht="13.5">
      <c r="A51" s="43">
        <v>51</v>
      </c>
      <c r="B51" s="11">
        <v>9</v>
      </c>
      <c r="C51" s="11"/>
      <c r="D51" s="16">
        <f t="shared" si="26"/>
        <v>47.757463763551435</v>
      </c>
      <c r="E51" s="11"/>
      <c r="F51" s="16">
        <f t="shared" si="21"/>
        <v>47.757463763551435</v>
      </c>
      <c r="G51" s="16">
        <f aca="true" t="shared" si="27" ref="G51:G57">F51*$J$7</f>
        <v>23.878731881775717</v>
      </c>
      <c r="H51" s="16">
        <f t="shared" si="23"/>
        <v>23.878731881775717</v>
      </c>
      <c r="I51" s="16">
        <f t="shared" si="24"/>
        <v>23.878731881775717</v>
      </c>
      <c r="J51" s="16">
        <f t="shared" si="25"/>
        <v>163.63925058774277</v>
      </c>
      <c r="K51" s="18">
        <f t="shared" si="17"/>
        <v>0.6446089162177973</v>
      </c>
      <c r="L51" s="16">
        <f t="shared" si="14"/>
        <v>15.392443478966808</v>
      </c>
      <c r="M51" s="16">
        <f t="shared" si="18"/>
        <v>88.87738326291728</v>
      </c>
      <c r="N51" s="18">
        <f t="shared" si="15"/>
        <v>0.24229076325453736</v>
      </c>
      <c r="O51" s="16">
        <f t="shared" si="16"/>
        <v>5.785596173185894</v>
      </c>
      <c r="P51" s="16">
        <f t="shared" si="19"/>
        <v>-20.90892404342138</v>
      </c>
    </row>
    <row r="52" spans="1:16" ht="13.5">
      <c r="A52" s="43">
        <v>52</v>
      </c>
      <c r="B52" s="11">
        <v>10</v>
      </c>
      <c r="C52" s="11"/>
      <c r="D52" s="16">
        <f t="shared" si="26"/>
        <v>47.757463763551435</v>
      </c>
      <c r="E52" s="11"/>
      <c r="F52" s="16">
        <f t="shared" si="21"/>
        <v>47.757463763551435</v>
      </c>
      <c r="G52" s="16">
        <f t="shared" si="27"/>
        <v>23.878731881775717</v>
      </c>
      <c r="H52" s="16">
        <f t="shared" si="23"/>
        <v>23.878731881775717</v>
      </c>
      <c r="I52" s="16">
        <f t="shared" si="24"/>
        <v>23.878731881775717</v>
      </c>
      <c r="J52" s="16">
        <f t="shared" si="25"/>
        <v>187.51798246951847</v>
      </c>
      <c r="K52" s="18">
        <f t="shared" si="17"/>
        <v>0.6139132535407593</v>
      </c>
      <c r="L52" s="16">
        <f t="shared" si="14"/>
        <v>14.659469979968389</v>
      </c>
      <c r="M52" s="16">
        <f t="shared" si="18"/>
        <v>103.53685324288567</v>
      </c>
      <c r="N52" s="18">
        <f t="shared" si="15"/>
        <v>0.20698069565393715</v>
      </c>
      <c r="O52" s="16">
        <f t="shared" si="16"/>
        <v>4.942436536223785</v>
      </c>
      <c r="P52" s="16">
        <f t="shared" si="19"/>
        <v>-15.966487507197595</v>
      </c>
    </row>
    <row r="53" spans="1:16" ht="13.5">
      <c r="A53" s="43">
        <v>53</v>
      </c>
      <c r="B53" s="11">
        <v>11</v>
      </c>
      <c r="C53" s="11"/>
      <c r="D53" s="16">
        <f t="shared" si="26"/>
        <v>47.757463763551435</v>
      </c>
      <c r="E53" s="11"/>
      <c r="F53" s="16">
        <f t="shared" si="21"/>
        <v>47.757463763551435</v>
      </c>
      <c r="G53" s="16">
        <f t="shared" si="27"/>
        <v>23.878731881775717</v>
      </c>
      <c r="H53" s="16">
        <f t="shared" si="23"/>
        <v>23.878731881775717</v>
      </c>
      <c r="I53" s="16">
        <f t="shared" si="24"/>
        <v>23.878731881775717</v>
      </c>
      <c r="J53" s="16">
        <f t="shared" si="25"/>
        <v>211.39671435129418</v>
      </c>
      <c r="K53" s="18">
        <f t="shared" si="17"/>
        <v>0.5846792890864374</v>
      </c>
      <c r="L53" s="16">
        <f t="shared" si="14"/>
        <v>13.961399980922273</v>
      </c>
      <c r="M53" s="16">
        <f t="shared" si="18"/>
        <v>117.49825322380795</v>
      </c>
      <c r="N53" s="18">
        <f t="shared" si="15"/>
        <v>0.17681651499187095</v>
      </c>
      <c r="O53" s="16">
        <f t="shared" si="16"/>
        <v>4.222154153760863</v>
      </c>
      <c r="P53" s="16">
        <f t="shared" si="19"/>
        <v>-11.744333353436732</v>
      </c>
    </row>
    <row r="54" spans="1:16" ht="13.5">
      <c r="A54" s="43">
        <v>54</v>
      </c>
      <c r="B54" s="11">
        <v>12</v>
      </c>
      <c r="C54" s="11"/>
      <c r="D54" s="16">
        <f t="shared" si="26"/>
        <v>47.757463763551435</v>
      </c>
      <c r="E54" s="11"/>
      <c r="F54" s="16">
        <f t="shared" si="21"/>
        <v>47.757463763551435</v>
      </c>
      <c r="G54" s="16">
        <f t="shared" si="27"/>
        <v>23.878731881775717</v>
      </c>
      <c r="H54" s="16">
        <f t="shared" si="23"/>
        <v>23.878731881775717</v>
      </c>
      <c r="I54" s="16">
        <f t="shared" si="24"/>
        <v>23.878731881775717</v>
      </c>
      <c r="J54" s="16">
        <f t="shared" si="25"/>
        <v>235.27544623306989</v>
      </c>
      <c r="K54" s="18">
        <f t="shared" si="17"/>
        <v>0.5568374181775595</v>
      </c>
      <c r="L54" s="16">
        <f t="shared" si="14"/>
        <v>13.296571410402168</v>
      </c>
      <c r="M54" s="16">
        <f t="shared" si="18"/>
        <v>130.79482463421013</v>
      </c>
      <c r="N54" s="18">
        <f t="shared" si="15"/>
        <v>0.1510482891899384</v>
      </c>
      <c r="O54" s="16">
        <f t="shared" si="16"/>
        <v>3.6068415987674607</v>
      </c>
      <c r="P54" s="16">
        <f t="shared" si="19"/>
        <v>-8.13749175466927</v>
      </c>
    </row>
    <row r="55" spans="1:16" ht="13.5">
      <c r="A55" s="43">
        <v>55</v>
      </c>
      <c r="B55" s="11">
        <v>13</v>
      </c>
      <c r="C55" s="11"/>
      <c r="D55" s="16">
        <f t="shared" si="26"/>
        <v>47.757463763551435</v>
      </c>
      <c r="E55" s="11"/>
      <c r="F55" s="16">
        <f t="shared" si="21"/>
        <v>47.757463763551435</v>
      </c>
      <c r="G55" s="16">
        <f t="shared" si="27"/>
        <v>23.878731881775717</v>
      </c>
      <c r="H55" s="16">
        <f t="shared" si="23"/>
        <v>23.878731881775717</v>
      </c>
      <c r="I55" s="16">
        <f t="shared" si="24"/>
        <v>23.878731881775717</v>
      </c>
      <c r="J55" s="16">
        <f t="shared" si="25"/>
        <v>259.1541781148456</v>
      </c>
      <c r="K55" s="18">
        <f t="shared" si="17"/>
        <v>0.5303213506452946</v>
      </c>
      <c r="L55" s="16">
        <f t="shared" si="14"/>
        <v>12.663401343240157</v>
      </c>
      <c r="M55" s="16">
        <f t="shared" si="18"/>
        <v>143.4582259774503</v>
      </c>
      <c r="N55" s="18">
        <f t="shared" si="15"/>
        <v>0.12903537697401285</v>
      </c>
      <c r="O55" s="16">
        <f t="shared" si="16"/>
        <v>3.081201170026309</v>
      </c>
      <c r="P55" s="16">
        <f t="shared" si="19"/>
        <v>-5.05629058464296</v>
      </c>
    </row>
    <row r="56" spans="1:16" ht="13.5">
      <c r="A56" s="43">
        <v>56</v>
      </c>
      <c r="B56" s="11">
        <v>14</v>
      </c>
      <c r="C56" s="11"/>
      <c r="D56" s="16">
        <f t="shared" si="26"/>
        <v>47.757463763551435</v>
      </c>
      <c r="E56" s="11"/>
      <c r="F56" s="16">
        <f t="shared" si="21"/>
        <v>47.757463763551435</v>
      </c>
      <c r="G56" s="16">
        <f t="shared" si="27"/>
        <v>23.878731881775717</v>
      </c>
      <c r="H56" s="16">
        <f t="shared" si="23"/>
        <v>23.878731881775717</v>
      </c>
      <c r="I56" s="16">
        <f t="shared" si="24"/>
        <v>23.878731881775717</v>
      </c>
      <c r="J56" s="16">
        <f t="shared" si="25"/>
        <v>283.0329099966213</v>
      </c>
      <c r="K56" s="18">
        <f t="shared" si="17"/>
        <v>0.5050679529955189</v>
      </c>
      <c r="L56" s="16">
        <f t="shared" si="14"/>
        <v>12.060382231657297</v>
      </c>
      <c r="M56" s="16">
        <f t="shared" si="18"/>
        <v>155.51860820910758</v>
      </c>
      <c r="N56" s="18">
        <f t="shared" si="15"/>
        <v>0.1102305004586222</v>
      </c>
      <c r="O56" s="16">
        <f t="shared" si="16"/>
        <v>2.632164565645395</v>
      </c>
      <c r="P56" s="16">
        <f t="shared" si="19"/>
        <v>-2.4241260189975655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16">
        <f t="shared" si="26"/>
        <v>47.757463763551435</v>
      </c>
      <c r="E57" s="11"/>
      <c r="F57" s="16">
        <f t="shared" si="21"/>
        <v>47.757463763551435</v>
      </c>
      <c r="G57" s="16">
        <f t="shared" si="27"/>
        <v>23.878731881775717</v>
      </c>
      <c r="H57" s="16">
        <f t="shared" si="23"/>
        <v>23.878731881775717</v>
      </c>
      <c r="I57" s="16">
        <f>H57+E57-C57</f>
        <v>25.74307138534803</v>
      </c>
      <c r="J57" s="16">
        <f t="shared" si="25"/>
        <v>308.77598138196936</v>
      </c>
      <c r="K57" s="18">
        <f t="shared" si="17"/>
        <v>0.4810170980909702</v>
      </c>
      <c r="L57" s="42">
        <f t="shared" si="14"/>
        <v>12.382857493728801</v>
      </c>
      <c r="M57" s="56">
        <f t="shared" si="18"/>
        <v>167.9014657028364</v>
      </c>
      <c r="N57" s="18">
        <f t="shared" si="15"/>
        <v>0.09416613890162401</v>
      </c>
      <c r="O57" s="16">
        <f t="shared" si="16"/>
        <v>2.4241256358271053</v>
      </c>
      <c r="P57" s="56">
        <f t="shared" si="19"/>
        <v>-3.8317046024971546E-07</v>
      </c>
    </row>
    <row r="58" spans="1:13" ht="13.5">
      <c r="A58" s="43">
        <v>58</v>
      </c>
      <c r="G58" s="28" t="s">
        <v>34</v>
      </c>
      <c r="H58" s="7">
        <f>H30</f>
        <v>2</v>
      </c>
      <c r="I58" s="15" t="s">
        <v>9</v>
      </c>
      <c r="J58" s="17">
        <f>IF(J45&gt;0,IF(J44&lt;0,B44+(-J44)/(J45-J44),0),0)+IF(J46&gt;0,IF(J45&lt;0,B45+(-J45)/(J46-J45),0),0)+IF(J47&gt;0,IF(J46&lt;0,B46+(-J46)/(J47-J46),0),0)+IF(J48&gt;0,IF(J47&lt;0,B145+(-J47)/(J48-J47),0),0)+IF(J49&gt;0,IF(F48&lt;0,B48+(-J48)/(J49-J48),0),0)+IF(J50&gt;0,IF(J49&lt;0,B49+(-J49)/(J50-J49),0),0)+IF(J51&gt;0,IF(J50&lt;0,B50+(-J50)/(J51-J50),0),0)</f>
        <v>3.2008920217777086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6.822494823364491</v>
      </c>
      <c r="E62" s="17">
        <f>$E$7</f>
        <v>0</v>
      </c>
      <c r="F62" s="81"/>
      <c r="G62" s="39">
        <v>1</v>
      </c>
      <c r="H62" s="39">
        <v>1</v>
      </c>
      <c r="I62" s="39">
        <v>1</v>
      </c>
      <c r="J62" s="21">
        <v>0.5</v>
      </c>
      <c r="K62" s="18">
        <v>0.05</v>
      </c>
      <c r="L62" s="24"/>
      <c r="M62" s="42">
        <f>M84</f>
        <v>7.390916421354588</v>
      </c>
      <c r="N62" s="24">
        <v>0.06942350628652597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1.3079733738378982</v>
      </c>
      <c r="O65" s="16">
        <f aca="true" t="shared" si="30" ref="O65:O84">I65*N65</f>
        <v>-6.70980902446912</v>
      </c>
      <c r="P65" s="16">
        <f>O65</f>
        <v>-6.70980902446912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1.2230639836781918</v>
      </c>
      <c r="O66" s="16">
        <f t="shared" si="30"/>
        <v>-14.63986995335402</v>
      </c>
      <c r="P66" s="16">
        <f aca="true" t="shared" si="33" ref="P66:P84">O66+P65</f>
        <v>-21.34967897782314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1.1436666357981675</v>
      </c>
      <c r="O67" s="16">
        <f t="shared" si="30"/>
        <v>-13.689497067620675</v>
      </c>
      <c r="P67" s="16">
        <f t="shared" si="33"/>
        <v>-35.03917604544381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1.069423506286526</v>
      </c>
      <c r="O68" s="16">
        <f t="shared" si="30"/>
        <v>-5.4860654176818455</v>
      </c>
      <c r="P68" s="16">
        <f t="shared" si="33"/>
        <v>-40.52524146312565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-43.945193356479045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6.822494823364491</v>
      </c>
      <c r="E70" s="11">
        <f aca="true" t="shared" si="34" ref="E70:E77">SUM($C$65:$C$68)*0.9/8</f>
        <v>3.847445880022569</v>
      </c>
      <c r="F70" s="17">
        <f aca="true" t="shared" si="35" ref="F70:F84">D70-E70</f>
        <v>2.975048943341922</v>
      </c>
      <c r="G70" s="16">
        <f aca="true" t="shared" si="36" ref="G70:G77">F70*(1-$J$7)</f>
        <v>1.487524471670961</v>
      </c>
      <c r="H70" s="16">
        <f aca="true" t="shared" si="37" ref="H70:H84">F70-G70</f>
        <v>1.487524471670961</v>
      </c>
      <c r="I70" s="16">
        <f aca="true" t="shared" si="38" ref="I70:I83">H70+E70</f>
        <v>5.33497035169353</v>
      </c>
      <c r="J70" s="16">
        <f aca="true" t="shared" si="39" ref="J70:J84">I70+J69</f>
        <v>-28.864548581840417</v>
      </c>
      <c r="K70" s="18">
        <f t="shared" si="31"/>
        <v>0.9523809523809523</v>
      </c>
      <c r="L70" s="16">
        <f t="shared" si="28"/>
        <v>5.0809241444700275</v>
      </c>
      <c r="M70" s="16">
        <f t="shared" si="32"/>
        <v>-37.01422703789923</v>
      </c>
      <c r="N70" s="18">
        <f t="shared" si="29"/>
        <v>0.9350832426270554</v>
      </c>
      <c r="O70" s="16">
        <f t="shared" si="30"/>
        <v>4.988641375780788</v>
      </c>
      <c r="P70" s="16">
        <f t="shared" si="33"/>
        <v>-38.95655198069826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6.822494823364491</v>
      </c>
      <c r="E71" s="11">
        <f t="shared" si="34"/>
        <v>3.847445880022569</v>
      </c>
      <c r="F71" s="17">
        <f t="shared" si="35"/>
        <v>2.975048943341922</v>
      </c>
      <c r="G71" s="16">
        <f t="shared" si="36"/>
        <v>1.487524471670961</v>
      </c>
      <c r="H71" s="16">
        <f t="shared" si="37"/>
        <v>1.487524471670961</v>
      </c>
      <c r="I71" s="16">
        <f t="shared" si="38"/>
        <v>5.33497035169353</v>
      </c>
      <c r="J71" s="16">
        <f t="shared" si="39"/>
        <v>-23.52957823014689</v>
      </c>
      <c r="K71" s="18">
        <f t="shared" si="31"/>
        <v>0.9070294784580498</v>
      </c>
      <c r="L71" s="16">
        <f t="shared" si="28"/>
        <v>4.838975375685741</v>
      </c>
      <c r="M71" s="16">
        <f t="shared" si="32"/>
        <v>-32.17525166221349</v>
      </c>
      <c r="N71" s="18">
        <f t="shared" si="29"/>
        <v>0.8743806706419286</v>
      </c>
      <c r="O71" s="16">
        <f t="shared" si="30"/>
        <v>4.6647949539685944</v>
      </c>
      <c r="P71" s="16">
        <f t="shared" si="33"/>
        <v>-34.29175702672966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6.822494823364491</v>
      </c>
      <c r="E72" s="11">
        <f t="shared" si="34"/>
        <v>3.847445880022569</v>
      </c>
      <c r="F72" s="17">
        <f t="shared" si="35"/>
        <v>2.975048943341922</v>
      </c>
      <c r="G72" s="16">
        <f t="shared" si="36"/>
        <v>1.487524471670961</v>
      </c>
      <c r="H72" s="16">
        <f t="shared" si="37"/>
        <v>1.487524471670961</v>
      </c>
      <c r="I72" s="16">
        <f t="shared" si="38"/>
        <v>5.33497035169353</v>
      </c>
      <c r="J72" s="16">
        <f t="shared" si="39"/>
        <v>-18.19460787845336</v>
      </c>
      <c r="K72" s="18">
        <f t="shared" si="31"/>
        <v>0.863837598531476</v>
      </c>
      <c r="L72" s="16">
        <f t="shared" si="28"/>
        <v>4.608547976843562</v>
      </c>
      <c r="M72" s="16">
        <f t="shared" si="32"/>
        <v>-27.56670368536993</v>
      </c>
      <c r="N72" s="18">
        <f t="shared" si="29"/>
        <v>0.8176187127942739</v>
      </c>
      <c r="O72" s="16">
        <f t="shared" si="30"/>
        <v>4.361971591747278</v>
      </c>
      <c r="P72" s="16">
        <f t="shared" si="33"/>
        <v>-29.929785434982385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6.822494823364491</v>
      </c>
      <c r="E73" s="41">
        <f t="shared" si="34"/>
        <v>3.847445880022569</v>
      </c>
      <c r="F73" s="39">
        <f t="shared" si="35"/>
        <v>2.975048943341922</v>
      </c>
      <c r="G73" s="42">
        <f t="shared" si="36"/>
        <v>1.487524471670961</v>
      </c>
      <c r="H73" s="42">
        <f t="shared" si="37"/>
        <v>1.487524471670961</v>
      </c>
      <c r="I73" s="42">
        <f t="shared" si="38"/>
        <v>5.33497035169353</v>
      </c>
      <c r="J73" s="42">
        <f t="shared" si="39"/>
        <v>-12.859637526759832</v>
      </c>
      <c r="K73" s="18">
        <f t="shared" si="31"/>
        <v>0.822702474791882</v>
      </c>
      <c r="L73" s="16">
        <f t="shared" si="28"/>
        <v>4.389093311279583</v>
      </c>
      <c r="M73" s="16">
        <f t="shared" si="32"/>
        <v>-23.177610374090346</v>
      </c>
      <c r="N73" s="18">
        <f t="shared" si="29"/>
        <v>0.7645415571922288</v>
      </c>
      <c r="O73" s="16">
        <f t="shared" si="30"/>
        <v>4.078806540258144</v>
      </c>
      <c r="P73" s="16">
        <f t="shared" si="33"/>
        <v>-25.850978894724243</v>
      </c>
    </row>
    <row r="74" spans="1:16" ht="13.5">
      <c r="A74" s="60">
        <v>74</v>
      </c>
      <c r="B74" s="41">
        <v>5</v>
      </c>
      <c r="C74" s="41"/>
      <c r="D74" s="42">
        <f t="shared" si="40"/>
        <v>6.822494823364491</v>
      </c>
      <c r="E74" s="41">
        <f t="shared" si="34"/>
        <v>3.847445880022569</v>
      </c>
      <c r="F74" s="39">
        <f t="shared" si="35"/>
        <v>2.975048943341922</v>
      </c>
      <c r="G74" s="42">
        <f t="shared" si="36"/>
        <v>1.487524471670961</v>
      </c>
      <c r="H74" s="42">
        <f t="shared" si="37"/>
        <v>1.487524471670961</v>
      </c>
      <c r="I74" s="42">
        <f t="shared" si="38"/>
        <v>5.33497035169353</v>
      </c>
      <c r="J74" s="42">
        <f t="shared" si="39"/>
        <v>-7.524667175066302</v>
      </c>
      <c r="K74" s="18">
        <f t="shared" si="31"/>
        <v>0.783526166468459</v>
      </c>
      <c r="L74" s="16">
        <f t="shared" si="28"/>
        <v>4.180088867885318</v>
      </c>
      <c r="M74" s="16">
        <f t="shared" si="32"/>
        <v>-18.99752150620503</v>
      </c>
      <c r="N74" s="18">
        <f t="shared" si="29"/>
        <v>0.7149099984224476</v>
      </c>
      <c r="O74" s="16">
        <f t="shared" si="30"/>
        <v>3.8140236457130263</v>
      </c>
      <c r="P74" s="16">
        <f t="shared" si="33"/>
        <v>-22.036955249011218</v>
      </c>
    </row>
    <row r="75" spans="1:16" ht="13.5">
      <c r="A75" s="58">
        <v>75</v>
      </c>
      <c r="B75" s="33">
        <v>6</v>
      </c>
      <c r="C75" s="11"/>
      <c r="D75" s="16">
        <f t="shared" si="40"/>
        <v>6.822494823364491</v>
      </c>
      <c r="E75" s="11">
        <f t="shared" si="34"/>
        <v>3.847445880022569</v>
      </c>
      <c r="F75" s="17">
        <f t="shared" si="35"/>
        <v>2.975048943341922</v>
      </c>
      <c r="G75" s="16">
        <f t="shared" si="36"/>
        <v>1.487524471670961</v>
      </c>
      <c r="H75" s="16">
        <f t="shared" si="37"/>
        <v>1.487524471670961</v>
      </c>
      <c r="I75" s="16">
        <f t="shared" si="38"/>
        <v>5.33497035169353</v>
      </c>
      <c r="J75" s="62">
        <f t="shared" si="39"/>
        <v>-2.1896968233727723</v>
      </c>
      <c r="K75" s="18">
        <f t="shared" si="31"/>
        <v>0.7462153966366276</v>
      </c>
      <c r="L75" s="16">
        <f t="shared" si="28"/>
        <v>3.981037017033636</v>
      </c>
      <c r="M75" s="16">
        <f t="shared" si="32"/>
        <v>-15.016484489171393</v>
      </c>
      <c r="N75" s="18">
        <f t="shared" si="29"/>
        <v>0.6685003595113654</v>
      </c>
      <c r="O75" s="16">
        <f t="shared" si="30"/>
        <v>3.5664295980896004</v>
      </c>
      <c r="P75" s="16">
        <f t="shared" si="33"/>
        <v>-18.470525650921616</v>
      </c>
    </row>
    <row r="76" spans="1:16" ht="13.5">
      <c r="A76" s="58">
        <v>76</v>
      </c>
      <c r="B76" s="33">
        <v>7</v>
      </c>
      <c r="C76" s="11"/>
      <c r="D76" s="16">
        <f t="shared" si="40"/>
        <v>6.822494823364491</v>
      </c>
      <c r="E76" s="11">
        <f t="shared" si="34"/>
        <v>3.847445880022569</v>
      </c>
      <c r="F76" s="17">
        <f t="shared" si="35"/>
        <v>2.975048943341922</v>
      </c>
      <c r="G76" s="16">
        <f t="shared" si="36"/>
        <v>1.487524471670961</v>
      </c>
      <c r="H76" s="16">
        <f t="shared" si="37"/>
        <v>1.487524471670961</v>
      </c>
      <c r="I76" s="16">
        <f t="shared" si="38"/>
        <v>5.33497035169353</v>
      </c>
      <c r="J76" s="62">
        <f t="shared" si="39"/>
        <v>3.1452735283207574</v>
      </c>
      <c r="K76" s="18">
        <f t="shared" si="31"/>
        <v>0.7106813301301215</v>
      </c>
      <c r="L76" s="16">
        <f t="shared" si="28"/>
        <v>3.7914638257463196</v>
      </c>
      <c r="M76" s="16">
        <f t="shared" si="32"/>
        <v>-11.225020663425074</v>
      </c>
      <c r="N76" s="18">
        <f t="shared" si="29"/>
        <v>0.6251034838692399</v>
      </c>
      <c r="O76" s="16">
        <f t="shared" si="30"/>
        <v>3.3349085531827294</v>
      </c>
      <c r="P76" s="16">
        <f t="shared" si="33"/>
        <v>-15.135617097738887</v>
      </c>
    </row>
    <row r="77" spans="1:16" ht="13.5">
      <c r="A77" s="43">
        <v>77</v>
      </c>
      <c r="B77" s="11">
        <v>8</v>
      </c>
      <c r="C77" s="11"/>
      <c r="D77" s="16">
        <f t="shared" si="40"/>
        <v>6.822494823364491</v>
      </c>
      <c r="E77" s="11">
        <f t="shared" si="34"/>
        <v>3.847445880022569</v>
      </c>
      <c r="F77" s="17">
        <f t="shared" si="35"/>
        <v>2.975048943341922</v>
      </c>
      <c r="G77" s="16">
        <f t="shared" si="36"/>
        <v>1.487524471670961</v>
      </c>
      <c r="H77" s="16">
        <f t="shared" si="37"/>
        <v>1.487524471670961</v>
      </c>
      <c r="I77" s="16">
        <f t="shared" si="38"/>
        <v>5.33497035169353</v>
      </c>
      <c r="J77" s="16">
        <f t="shared" si="39"/>
        <v>8.480243880014287</v>
      </c>
      <c r="K77" s="18">
        <f t="shared" si="31"/>
        <v>0.6768393620286872</v>
      </c>
      <c r="L77" s="16">
        <f t="shared" si="28"/>
        <v>3.6109179292822096</v>
      </c>
      <c r="M77" s="16">
        <f t="shared" si="32"/>
        <v>-7.614102734142865</v>
      </c>
      <c r="N77" s="18">
        <f t="shared" si="29"/>
        <v>0.5845237926739181</v>
      </c>
      <c r="O77" s="16">
        <f t="shared" si="30"/>
        <v>3.1184171037748083</v>
      </c>
      <c r="P77" s="16">
        <f t="shared" si="33"/>
        <v>-12.017199993964079</v>
      </c>
    </row>
    <row r="78" spans="1:16" ht="13.5">
      <c r="A78" s="43">
        <v>78</v>
      </c>
      <c r="B78" s="11">
        <v>9</v>
      </c>
      <c r="C78" s="11"/>
      <c r="D78" s="16">
        <f t="shared" si="40"/>
        <v>6.822494823364491</v>
      </c>
      <c r="E78" s="11"/>
      <c r="F78" s="17">
        <f t="shared" si="35"/>
        <v>6.822494823364491</v>
      </c>
      <c r="G78" s="16">
        <f aca="true" t="shared" si="41" ref="G78:G84">F78*$J$7</f>
        <v>3.4112474116822455</v>
      </c>
      <c r="H78" s="16">
        <f t="shared" si="37"/>
        <v>3.4112474116822455</v>
      </c>
      <c r="I78" s="16">
        <f t="shared" si="38"/>
        <v>3.4112474116822455</v>
      </c>
      <c r="J78" s="16">
        <f t="shared" si="39"/>
        <v>11.891491291696532</v>
      </c>
      <c r="K78" s="18">
        <f t="shared" si="31"/>
        <v>0.6446089162177973</v>
      </c>
      <c r="L78" s="16">
        <f t="shared" si="28"/>
        <v>2.1989204969952585</v>
      </c>
      <c r="M78" s="16">
        <f t="shared" si="32"/>
        <v>-5.415182237147606</v>
      </c>
      <c r="N78" s="18">
        <f t="shared" si="29"/>
        <v>0.546578403446192</v>
      </c>
      <c r="O78" s="16">
        <f t="shared" si="30"/>
        <v>1.8645141640372367</v>
      </c>
      <c r="P78" s="16">
        <f t="shared" si="33"/>
        <v>-10.152685829926842</v>
      </c>
    </row>
    <row r="79" spans="1:16" ht="13.5">
      <c r="A79" s="43">
        <v>79</v>
      </c>
      <c r="B79" s="41">
        <v>10</v>
      </c>
      <c r="C79" s="41"/>
      <c r="D79" s="16">
        <f t="shared" si="40"/>
        <v>6.822494823364491</v>
      </c>
      <c r="E79" s="41"/>
      <c r="F79" s="39">
        <f t="shared" si="35"/>
        <v>6.822494823364491</v>
      </c>
      <c r="G79" s="42">
        <f t="shared" si="41"/>
        <v>3.4112474116822455</v>
      </c>
      <c r="H79" s="42">
        <f t="shared" si="37"/>
        <v>3.4112474116822455</v>
      </c>
      <c r="I79" s="42">
        <f t="shared" si="38"/>
        <v>3.4112474116822455</v>
      </c>
      <c r="J79" s="42">
        <f t="shared" si="39"/>
        <v>15.302738703378777</v>
      </c>
      <c r="K79" s="18">
        <f t="shared" si="31"/>
        <v>0.6139132535407593</v>
      </c>
      <c r="L79" s="16">
        <f t="shared" si="28"/>
        <v>2.0942099971383414</v>
      </c>
      <c r="M79" s="16">
        <f t="shared" si="32"/>
        <v>-3.3209722400092647</v>
      </c>
      <c r="N79" s="18">
        <f t="shared" si="29"/>
        <v>0.5110963058443841</v>
      </c>
      <c r="O79" s="16">
        <f t="shared" si="30"/>
        <v>1.7434759504320128</v>
      </c>
      <c r="P79" s="16">
        <f t="shared" si="33"/>
        <v>-8.40920987949483</v>
      </c>
    </row>
    <row r="80" spans="1:16" ht="13.5">
      <c r="A80" s="43">
        <v>80</v>
      </c>
      <c r="B80" s="41">
        <v>11</v>
      </c>
      <c r="C80" s="41"/>
      <c r="D80" s="16">
        <f t="shared" si="40"/>
        <v>6.822494823364491</v>
      </c>
      <c r="E80" s="41"/>
      <c r="F80" s="39">
        <f t="shared" si="35"/>
        <v>6.822494823364491</v>
      </c>
      <c r="G80" s="42">
        <f t="shared" si="41"/>
        <v>3.4112474116822455</v>
      </c>
      <c r="H80" s="42">
        <f t="shared" si="37"/>
        <v>3.4112474116822455</v>
      </c>
      <c r="I80" s="42">
        <f t="shared" si="38"/>
        <v>3.4112474116822455</v>
      </c>
      <c r="J80" s="42">
        <f t="shared" si="39"/>
        <v>18.713986115061022</v>
      </c>
      <c r="K80" s="18">
        <f t="shared" si="31"/>
        <v>0.5846792890864374</v>
      </c>
      <c r="L80" s="16">
        <f t="shared" si="28"/>
        <v>1.994485711560325</v>
      </c>
      <c r="M80" s="16">
        <f t="shared" si="32"/>
        <v>-1.3264865284489398</v>
      </c>
      <c r="N80" s="18">
        <f t="shared" si="29"/>
        <v>0.4779175909636759</v>
      </c>
      <c r="O80" s="16">
        <f t="shared" si="30"/>
        <v>1.6302951451722536</v>
      </c>
      <c r="P80" s="16">
        <f t="shared" si="33"/>
        <v>-6.778914734322576</v>
      </c>
    </row>
    <row r="81" spans="1:16" ht="13.5">
      <c r="A81" s="43">
        <v>81</v>
      </c>
      <c r="B81" s="11">
        <v>12</v>
      </c>
      <c r="C81" s="11"/>
      <c r="D81" s="16">
        <f t="shared" si="40"/>
        <v>6.822494823364491</v>
      </c>
      <c r="E81" s="11"/>
      <c r="F81" s="17">
        <f t="shared" si="35"/>
        <v>6.822494823364491</v>
      </c>
      <c r="G81" s="16">
        <f t="shared" si="41"/>
        <v>3.4112474116822455</v>
      </c>
      <c r="H81" s="16">
        <f t="shared" si="37"/>
        <v>3.4112474116822455</v>
      </c>
      <c r="I81" s="16">
        <f t="shared" si="38"/>
        <v>3.4112474116822455</v>
      </c>
      <c r="J81" s="16">
        <f t="shared" si="39"/>
        <v>22.12523352674327</v>
      </c>
      <c r="K81" s="18">
        <f t="shared" si="31"/>
        <v>0.5568374181775595</v>
      </c>
      <c r="L81" s="16">
        <f t="shared" si="28"/>
        <v>1.8995102014860241</v>
      </c>
      <c r="M81" s="16">
        <f t="shared" si="32"/>
        <v>0.5730236730370843</v>
      </c>
      <c r="N81" s="18">
        <f t="shared" si="29"/>
        <v>0.44689273066682483</v>
      </c>
      <c r="O81" s="16">
        <f t="shared" si="30"/>
        <v>1.524461670786817</v>
      </c>
      <c r="P81" s="16">
        <f t="shared" si="33"/>
        <v>-5.25445306353576</v>
      </c>
    </row>
    <row r="82" spans="1:16" ht="13.5">
      <c r="A82" s="43">
        <v>82</v>
      </c>
      <c r="B82" s="11">
        <v>13</v>
      </c>
      <c r="C82" s="11"/>
      <c r="D82" s="16">
        <f t="shared" si="40"/>
        <v>6.822494823364491</v>
      </c>
      <c r="E82" s="11"/>
      <c r="F82" s="17">
        <f t="shared" si="35"/>
        <v>6.822494823364491</v>
      </c>
      <c r="G82" s="16">
        <f t="shared" si="41"/>
        <v>3.4112474116822455</v>
      </c>
      <c r="H82" s="16">
        <f t="shared" si="37"/>
        <v>3.4112474116822455</v>
      </c>
      <c r="I82" s="16">
        <f t="shared" si="38"/>
        <v>3.4112474116822455</v>
      </c>
      <c r="J82" s="16">
        <f t="shared" si="39"/>
        <v>25.536480938425516</v>
      </c>
      <c r="K82" s="18">
        <f t="shared" si="31"/>
        <v>0.5303213506452946</v>
      </c>
      <c r="L82" s="16">
        <f t="shared" si="28"/>
        <v>1.8090573347485939</v>
      </c>
      <c r="M82" s="16">
        <f t="shared" si="32"/>
        <v>2.382081007785678</v>
      </c>
      <c r="N82" s="18">
        <f t="shared" si="29"/>
        <v>0.41788190369839395</v>
      </c>
      <c r="O82" s="16">
        <f t="shared" si="30"/>
        <v>1.4254985623799958</v>
      </c>
      <c r="P82" s="16">
        <f t="shared" si="33"/>
        <v>-3.8289545011557635</v>
      </c>
    </row>
    <row r="83" spans="1:16" ht="13.5">
      <c r="A83" s="43">
        <v>83</v>
      </c>
      <c r="B83" s="11">
        <v>14</v>
      </c>
      <c r="C83" s="11"/>
      <c r="D83" s="16">
        <f t="shared" si="40"/>
        <v>6.822494823364491</v>
      </c>
      <c r="E83" s="11"/>
      <c r="F83" s="17">
        <f t="shared" si="35"/>
        <v>6.822494823364491</v>
      </c>
      <c r="G83" s="16">
        <f t="shared" si="41"/>
        <v>3.4112474116822455</v>
      </c>
      <c r="H83" s="16">
        <f t="shared" si="37"/>
        <v>3.4112474116822455</v>
      </c>
      <c r="I83" s="16">
        <f t="shared" si="38"/>
        <v>3.4112474116822455</v>
      </c>
      <c r="J83" s="16">
        <f t="shared" si="39"/>
        <v>28.947728350107763</v>
      </c>
      <c r="K83" s="18">
        <f t="shared" si="31"/>
        <v>0.5050679529955189</v>
      </c>
      <c r="L83" s="16">
        <f t="shared" si="28"/>
        <v>1.7229117473796138</v>
      </c>
      <c r="M83" s="16">
        <f t="shared" si="32"/>
        <v>4.104992755165292</v>
      </c>
      <c r="N83" s="18">
        <f t="shared" si="29"/>
        <v>0.39075436554546106</v>
      </c>
      <c r="O83" s="16">
        <f t="shared" si="30"/>
        <v>1.332959818070492</v>
      </c>
      <c r="P83" s="16">
        <f t="shared" si="33"/>
        <v>-2.4959946830852715</v>
      </c>
    </row>
    <row r="84" spans="1:16" ht="13.5">
      <c r="A84" s="43">
        <v>84</v>
      </c>
      <c r="B84" s="11">
        <v>15</v>
      </c>
      <c r="C84" s="16">
        <f>-C69</f>
        <v>-3.4199518933533946</v>
      </c>
      <c r="D84" s="16">
        <f t="shared" si="40"/>
        <v>6.822494823364491</v>
      </c>
      <c r="E84" s="11"/>
      <c r="F84" s="17">
        <f t="shared" si="35"/>
        <v>6.822494823364491</v>
      </c>
      <c r="G84" s="16">
        <f t="shared" si="41"/>
        <v>3.4112474116822455</v>
      </c>
      <c r="H84" s="16">
        <f t="shared" si="37"/>
        <v>3.4112474116822455</v>
      </c>
      <c r="I84" s="16">
        <f>H84+E84-C84</f>
        <v>6.83119930503564</v>
      </c>
      <c r="J84" s="16">
        <f t="shared" si="39"/>
        <v>35.778927655143406</v>
      </c>
      <c r="K84" s="18">
        <f t="shared" si="31"/>
        <v>0.4810170980909702</v>
      </c>
      <c r="L84" s="42">
        <f t="shared" si="28"/>
        <v>3.285923666189296</v>
      </c>
      <c r="M84" s="56">
        <f t="shared" si="32"/>
        <v>7.390916421354588</v>
      </c>
      <c r="N84" s="18">
        <f t="shared" si="29"/>
        <v>0.36538785920492745</v>
      </c>
      <c r="O84" s="16">
        <f t="shared" si="30"/>
        <v>2.4960372898691605</v>
      </c>
      <c r="P84" s="56">
        <f t="shared" si="33"/>
        <v>4.260678388900985E-05</v>
      </c>
    </row>
    <row r="85" spans="1:13" ht="13.5">
      <c r="A85" s="43">
        <v>85</v>
      </c>
      <c r="G85" s="28" t="s">
        <v>34</v>
      </c>
      <c r="H85" s="7">
        <f>H58</f>
        <v>2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</f>
        <v>6.410442172874996</v>
      </c>
      <c r="K85" s="77" t="s">
        <v>103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227.4164941121497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61.40245341028042</v>
      </c>
      <c r="E89" s="17">
        <f>$E$7</f>
        <v>0</v>
      </c>
      <c r="F89" s="81"/>
      <c r="G89" s="39">
        <v>1</v>
      </c>
      <c r="H89" s="39">
        <v>1</v>
      </c>
      <c r="I89" s="39">
        <v>1</v>
      </c>
      <c r="J89" s="21">
        <v>0.5</v>
      </c>
      <c r="K89" s="18">
        <v>0.05</v>
      </c>
      <c r="L89" s="24"/>
      <c r="M89" s="42">
        <f>M111</f>
        <v>133.58890872467347</v>
      </c>
      <c r="N89" s="24">
        <v>0.09802813517971334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34.112474116822455</v>
      </c>
      <c r="D92" s="16"/>
      <c r="E92" s="11"/>
      <c r="F92" s="17"/>
      <c r="G92" s="16"/>
      <c r="H92" s="16"/>
      <c r="I92" s="16">
        <f>-C92</f>
        <v>-34.112474116822455</v>
      </c>
      <c r="J92" s="16">
        <f>I92</f>
        <v>-34.112474116822455</v>
      </c>
      <c r="K92" s="18">
        <f>1/(1+$K$7)^$B92</f>
        <v>1.21550625</v>
      </c>
      <c r="L92" s="16">
        <f aca="true" t="shared" si="42" ref="L92:L111">I92*K92</f>
        <v>-41.46392549196092</v>
      </c>
      <c r="M92" s="16">
        <f>L92</f>
        <v>-41.46392549196092</v>
      </c>
      <c r="N92" s="18">
        <f aca="true" t="shared" si="43" ref="N92:N111">1/(1+$N$89)^$B92</f>
        <v>1.4536299866779625</v>
      </c>
      <c r="O92" s="16">
        <f aca="true" t="shared" si="44" ref="O92:O111">I92*N92</f>
        <v>-49.586915295988966</v>
      </c>
      <c r="P92" s="16">
        <f>O92</f>
        <v>-49.586915295988966</v>
      </c>
    </row>
    <row r="93" spans="1:16" ht="13.5">
      <c r="A93" s="43">
        <v>93</v>
      </c>
      <c r="B93" s="11">
        <v>-3</v>
      </c>
      <c r="C93" s="40">
        <f>C11+C39+IF(M62&gt;0,C66,0)</f>
        <v>79.5957729392524</v>
      </c>
      <c r="D93" s="16"/>
      <c r="E93" s="11"/>
      <c r="F93" s="17"/>
      <c r="G93" s="16"/>
      <c r="H93" s="16"/>
      <c r="I93" s="16">
        <f>-C93</f>
        <v>-79.5957729392524</v>
      </c>
      <c r="J93" s="16">
        <f>I93+J92</f>
        <v>-113.70824705607485</v>
      </c>
      <c r="K93" s="18">
        <f aca="true" t="shared" si="45" ref="K93:K111">1/(1+$K$7)^B93</f>
        <v>1.1576250000000001</v>
      </c>
      <c r="L93" s="16">
        <f t="shared" si="42"/>
        <v>-92.14205664880207</v>
      </c>
      <c r="M93" s="16">
        <f aca="true" t="shared" si="46" ref="M93:M111">M92+L93</f>
        <v>-133.605982140763</v>
      </c>
      <c r="N93" s="18">
        <f t="shared" si="43"/>
        <v>1.323854954263124</v>
      </c>
      <c r="O93" s="16">
        <f t="shared" si="44"/>
        <v>-105.37325834403198</v>
      </c>
      <c r="P93" s="16">
        <f aca="true" t="shared" si="47" ref="P93:P111">O93+P92</f>
        <v>-154.96017364002094</v>
      </c>
    </row>
    <row r="94" spans="1:16" ht="13.5">
      <c r="A94" s="43">
        <v>94</v>
      </c>
      <c r="B94" s="11">
        <v>-2</v>
      </c>
      <c r="C94" s="40">
        <f>C12+C40+IF(M62&gt;0,C67,0)</f>
        <v>79.5957729392524</v>
      </c>
      <c r="D94" s="16"/>
      <c r="E94" s="11"/>
      <c r="F94" s="17"/>
      <c r="G94" s="16"/>
      <c r="H94" s="16"/>
      <c r="I94" s="16">
        <f>-C94</f>
        <v>-79.5957729392524</v>
      </c>
      <c r="J94" s="16">
        <f>I94+J93</f>
        <v>-193.30401999532725</v>
      </c>
      <c r="K94" s="18">
        <f t="shared" si="45"/>
        <v>1.1025</v>
      </c>
      <c r="L94" s="16">
        <f t="shared" si="42"/>
        <v>-87.75433966552578</v>
      </c>
      <c r="M94" s="16">
        <f t="shared" si="46"/>
        <v>-221.36032180628877</v>
      </c>
      <c r="N94" s="18">
        <f t="shared" si="43"/>
        <v>1.205665785646239</v>
      </c>
      <c r="O94" s="16">
        <f t="shared" si="44"/>
        <v>-95.96590011492339</v>
      </c>
      <c r="P94" s="16">
        <f t="shared" si="47"/>
        <v>-250.92607375494433</v>
      </c>
    </row>
    <row r="95" spans="1:16" ht="13.5">
      <c r="A95" s="43">
        <v>95</v>
      </c>
      <c r="B95" s="11">
        <v>-1</v>
      </c>
      <c r="C95" s="40">
        <f>C13+C41+IF(M62&gt;0,C68,0)</f>
        <v>34.112474116822455</v>
      </c>
      <c r="D95" s="16"/>
      <c r="E95" s="11"/>
      <c r="F95" s="17"/>
      <c r="G95" s="16"/>
      <c r="H95" s="16"/>
      <c r="I95" s="16">
        <f>-C95</f>
        <v>-34.112474116822455</v>
      </c>
      <c r="J95" s="16">
        <f>I95+J94</f>
        <v>-227.4164941121497</v>
      </c>
      <c r="K95" s="18">
        <f t="shared" si="45"/>
        <v>1.05</v>
      </c>
      <c r="L95" s="16">
        <f t="shared" si="42"/>
        <v>-35.81809782266358</v>
      </c>
      <c r="M95" s="16">
        <f t="shared" si="46"/>
        <v>-257.1784196289523</v>
      </c>
      <c r="N95" s="18">
        <f t="shared" si="43"/>
        <v>1.0980281351797134</v>
      </c>
      <c r="O95" s="16">
        <f t="shared" si="44"/>
        <v>-37.456456340860804</v>
      </c>
      <c r="P95" s="16">
        <f t="shared" si="47"/>
        <v>-288.3825300958051</v>
      </c>
    </row>
    <row r="96" spans="1:16" ht="13.5">
      <c r="A96" s="43">
        <v>96</v>
      </c>
      <c r="B96" s="11">
        <v>0</v>
      </c>
      <c r="C96" s="40">
        <f>SUM(C92:C95)*$O$4</f>
        <v>22.741649411214972</v>
      </c>
      <c r="D96" s="16"/>
      <c r="E96" s="11"/>
      <c r="F96" s="17"/>
      <c r="G96" s="16"/>
      <c r="H96" s="16"/>
      <c r="I96" s="16">
        <f>-C96</f>
        <v>-22.741649411214972</v>
      </c>
      <c r="J96" s="16">
        <f>J95</f>
        <v>-227.4164941121497</v>
      </c>
      <c r="K96" s="18">
        <f t="shared" si="45"/>
        <v>1</v>
      </c>
      <c r="L96" s="16">
        <f t="shared" si="42"/>
        <v>-22.741649411214972</v>
      </c>
      <c r="M96" s="16">
        <f t="shared" si="46"/>
        <v>-279.9200690401673</v>
      </c>
      <c r="N96" s="18">
        <f t="shared" si="43"/>
        <v>1</v>
      </c>
      <c r="O96" s="16">
        <f t="shared" si="44"/>
        <v>-22.741649411214972</v>
      </c>
      <c r="P96" s="16">
        <f t="shared" si="47"/>
        <v>-311.1241795070201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61.40245341028042</v>
      </c>
      <c r="E97" s="11">
        <f aca="true" t="shared" si="48" ref="E97:E104">SUM($C$92:$C$95)*0.9/8</f>
        <v>25.58435558761684</v>
      </c>
      <c r="F97" s="17">
        <f aca="true" t="shared" si="49" ref="F97:F111">D97-E97</f>
        <v>35.81809782266358</v>
      </c>
      <c r="G97" s="16">
        <f aca="true" t="shared" si="50" ref="G97:G104">F97*(1-$J$7)</f>
        <v>17.90904891133179</v>
      </c>
      <c r="H97" s="16">
        <f aca="true" t="shared" si="51" ref="H97:H111">F97-G97</f>
        <v>17.90904891133179</v>
      </c>
      <c r="I97" s="16">
        <f aca="true" t="shared" si="52" ref="I97:I110">H97+E97</f>
        <v>43.493404498948635</v>
      </c>
      <c r="J97" s="16">
        <f aca="true" t="shared" si="53" ref="J97:J111">I97+J96</f>
        <v>-183.92308961320106</v>
      </c>
      <c r="K97" s="18">
        <f t="shared" si="45"/>
        <v>0.9523809523809523</v>
      </c>
      <c r="L97" s="16">
        <f t="shared" si="42"/>
        <v>41.4222899989987</v>
      </c>
      <c r="M97" s="16">
        <f t="shared" si="46"/>
        <v>-238.49777904116857</v>
      </c>
      <c r="N97" s="18">
        <f t="shared" si="43"/>
        <v>0.9107234759848214</v>
      </c>
      <c r="O97" s="16">
        <f t="shared" si="44"/>
        <v>39.61046452769637</v>
      </c>
      <c r="P97" s="16">
        <f t="shared" si="47"/>
        <v>-271.5137149793237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61.40245341028042</v>
      </c>
      <c r="E98" s="11">
        <f t="shared" si="48"/>
        <v>25.58435558761684</v>
      </c>
      <c r="F98" s="17">
        <f t="shared" si="49"/>
        <v>35.81809782266358</v>
      </c>
      <c r="G98" s="16">
        <f t="shared" si="50"/>
        <v>17.90904891133179</v>
      </c>
      <c r="H98" s="16">
        <f t="shared" si="51"/>
        <v>17.90904891133179</v>
      </c>
      <c r="I98" s="16">
        <f t="shared" si="52"/>
        <v>43.493404498948635</v>
      </c>
      <c r="J98" s="16">
        <f t="shared" si="53"/>
        <v>-140.42968511425244</v>
      </c>
      <c r="K98" s="18">
        <f t="shared" si="45"/>
        <v>0.9070294784580498</v>
      </c>
      <c r="L98" s="16">
        <f t="shared" si="42"/>
        <v>39.44979999904638</v>
      </c>
      <c r="M98" s="16">
        <f t="shared" si="46"/>
        <v>-199.0479790421222</v>
      </c>
      <c r="N98" s="18">
        <f t="shared" si="43"/>
        <v>0.8294172497098756</v>
      </c>
      <c r="O98" s="16">
        <f t="shared" si="44"/>
        <v>36.074179940037105</v>
      </c>
      <c r="P98" s="16">
        <f t="shared" si="47"/>
        <v>-235.4395350392866</v>
      </c>
    </row>
    <row r="99" spans="1:16" ht="13.5">
      <c r="A99" s="43">
        <v>99</v>
      </c>
      <c r="B99" s="41">
        <v>3</v>
      </c>
      <c r="C99" s="41"/>
      <c r="D99" s="16">
        <f t="shared" si="54"/>
        <v>61.40245341028042</v>
      </c>
      <c r="E99" s="41">
        <f t="shared" si="48"/>
        <v>25.58435558761684</v>
      </c>
      <c r="F99" s="39">
        <f t="shared" si="49"/>
        <v>35.81809782266358</v>
      </c>
      <c r="G99" s="42">
        <f t="shared" si="50"/>
        <v>17.90904891133179</v>
      </c>
      <c r="H99" s="42">
        <f t="shared" si="51"/>
        <v>17.90904891133179</v>
      </c>
      <c r="I99" s="42">
        <f t="shared" si="52"/>
        <v>43.493404498948635</v>
      </c>
      <c r="J99" s="42">
        <f t="shared" si="53"/>
        <v>-96.9362806153038</v>
      </c>
      <c r="K99" s="18">
        <f t="shared" si="45"/>
        <v>0.863837598531476</v>
      </c>
      <c r="L99" s="16">
        <f t="shared" si="42"/>
        <v>37.571238094329885</v>
      </c>
      <c r="M99" s="16">
        <f t="shared" si="46"/>
        <v>-161.4767409477923</v>
      </c>
      <c r="N99" s="18">
        <f t="shared" si="43"/>
        <v>0.7553697606975486</v>
      </c>
      <c r="O99" s="16">
        <f t="shared" si="44"/>
        <v>32.853602548292514</v>
      </c>
      <c r="P99" s="16">
        <f t="shared" si="47"/>
        <v>-202.58593249099408</v>
      </c>
    </row>
    <row r="100" spans="1:16" ht="13.5">
      <c r="A100" s="60">
        <v>100</v>
      </c>
      <c r="B100" s="41">
        <v>4</v>
      </c>
      <c r="C100" s="41"/>
      <c r="D100" s="16">
        <f t="shared" si="54"/>
        <v>61.40245341028042</v>
      </c>
      <c r="E100" s="41">
        <f t="shared" si="48"/>
        <v>25.58435558761684</v>
      </c>
      <c r="F100" s="39">
        <f t="shared" si="49"/>
        <v>35.81809782266358</v>
      </c>
      <c r="G100" s="42">
        <f t="shared" si="50"/>
        <v>17.90904891133179</v>
      </c>
      <c r="H100" s="42">
        <f t="shared" si="51"/>
        <v>17.90904891133179</v>
      </c>
      <c r="I100" s="42">
        <f t="shared" si="52"/>
        <v>43.493404498948635</v>
      </c>
      <c r="J100" s="42">
        <f t="shared" si="53"/>
        <v>-53.442876116355166</v>
      </c>
      <c r="K100" s="18">
        <f t="shared" si="45"/>
        <v>0.822702474791882</v>
      </c>
      <c r="L100" s="16">
        <f t="shared" si="42"/>
        <v>35.782131518409415</v>
      </c>
      <c r="M100" s="16">
        <f t="shared" si="46"/>
        <v>-125.6946094293829</v>
      </c>
      <c r="N100" s="18">
        <f t="shared" si="43"/>
        <v>0.6879329741162943</v>
      </c>
      <c r="O100" s="16">
        <f t="shared" si="44"/>
        <v>29.920547111404748</v>
      </c>
      <c r="P100" s="16">
        <f t="shared" si="47"/>
        <v>-172.66538537958934</v>
      </c>
    </row>
    <row r="101" spans="1:16" ht="13.5">
      <c r="A101" s="58">
        <v>101</v>
      </c>
      <c r="B101" s="33">
        <v>5</v>
      </c>
      <c r="C101" s="41"/>
      <c r="D101" s="16">
        <f t="shared" si="54"/>
        <v>61.40245341028042</v>
      </c>
      <c r="E101" s="11">
        <f t="shared" si="48"/>
        <v>25.58435558761684</v>
      </c>
      <c r="F101" s="17">
        <f t="shared" si="49"/>
        <v>35.81809782266358</v>
      </c>
      <c r="G101" s="16">
        <f t="shared" si="50"/>
        <v>17.90904891133179</v>
      </c>
      <c r="H101" s="16">
        <f t="shared" si="51"/>
        <v>17.90904891133179</v>
      </c>
      <c r="I101" s="16">
        <f t="shared" si="52"/>
        <v>43.493404498948635</v>
      </c>
      <c r="J101" s="62">
        <f t="shared" si="53"/>
        <v>-9.94947161740653</v>
      </c>
      <c r="K101" s="18">
        <f t="shared" si="45"/>
        <v>0.783526166468459</v>
      </c>
      <c r="L101" s="16">
        <f t="shared" si="42"/>
        <v>34.07822049372325</v>
      </c>
      <c r="M101" s="16">
        <f t="shared" si="46"/>
        <v>-91.61638893565964</v>
      </c>
      <c r="N101" s="18">
        <f t="shared" si="43"/>
        <v>0.6265167094317677</v>
      </c>
      <c r="O101" s="16">
        <f t="shared" si="44"/>
        <v>27.24934466866614</v>
      </c>
      <c r="P101" s="16">
        <f t="shared" si="47"/>
        <v>-145.4160407109232</v>
      </c>
    </row>
    <row r="102" spans="1:16" ht="13.5">
      <c r="A102" s="58">
        <v>102</v>
      </c>
      <c r="B102" s="33">
        <v>6</v>
      </c>
      <c r="C102" s="41"/>
      <c r="D102" s="16">
        <f t="shared" si="54"/>
        <v>61.40245341028042</v>
      </c>
      <c r="E102" s="41">
        <f t="shared" si="48"/>
        <v>25.58435558761684</v>
      </c>
      <c r="F102" s="39">
        <f t="shared" si="49"/>
        <v>35.81809782266358</v>
      </c>
      <c r="G102" s="42">
        <f t="shared" si="50"/>
        <v>17.90904891133179</v>
      </c>
      <c r="H102" s="42">
        <f t="shared" si="51"/>
        <v>17.90904891133179</v>
      </c>
      <c r="I102" s="42">
        <f t="shared" si="52"/>
        <v>43.493404498948635</v>
      </c>
      <c r="J102" s="62">
        <f t="shared" si="53"/>
        <v>33.543932881542105</v>
      </c>
      <c r="K102" s="18">
        <f t="shared" si="45"/>
        <v>0.7462153966366276</v>
      </c>
      <c r="L102" s="16">
        <f t="shared" si="42"/>
        <v>32.45544808926024</v>
      </c>
      <c r="M102" s="16">
        <f t="shared" si="46"/>
        <v>-59.160940846399406</v>
      </c>
      <c r="N102" s="18">
        <f t="shared" si="43"/>
        <v>0.5705834753762719</v>
      </c>
      <c r="O102" s="16">
        <f t="shared" si="44"/>
        <v>24.81661789495609</v>
      </c>
      <c r="P102" s="16">
        <f t="shared" si="47"/>
        <v>-120.5994228159671</v>
      </c>
    </row>
    <row r="103" spans="1:16" ht="13.5">
      <c r="A103" s="43">
        <v>103</v>
      </c>
      <c r="B103" s="41">
        <v>7</v>
      </c>
      <c r="C103" s="41"/>
      <c r="D103" s="16">
        <f t="shared" si="54"/>
        <v>61.40245341028042</v>
      </c>
      <c r="E103" s="41">
        <f t="shared" si="48"/>
        <v>25.58435558761684</v>
      </c>
      <c r="F103" s="39">
        <f t="shared" si="49"/>
        <v>35.81809782266358</v>
      </c>
      <c r="G103" s="42">
        <f t="shared" si="50"/>
        <v>17.90904891133179</v>
      </c>
      <c r="H103" s="42">
        <f t="shared" si="51"/>
        <v>17.90904891133179</v>
      </c>
      <c r="I103" s="42">
        <f t="shared" si="52"/>
        <v>43.493404498948635</v>
      </c>
      <c r="J103" s="42">
        <f t="shared" si="53"/>
        <v>77.03733738049074</v>
      </c>
      <c r="K103" s="18">
        <f t="shared" si="45"/>
        <v>0.7106813301301215</v>
      </c>
      <c r="L103" s="16">
        <f t="shared" si="42"/>
        <v>30.909950561200226</v>
      </c>
      <c r="M103" s="16">
        <f t="shared" si="46"/>
        <v>-28.25099028519918</v>
      </c>
      <c r="N103" s="18">
        <f t="shared" si="43"/>
        <v>0.5196437660341781</v>
      </c>
      <c r="O103" s="16">
        <f t="shared" si="44"/>
        <v>22.601076511481534</v>
      </c>
      <c r="P103" s="16">
        <f t="shared" si="47"/>
        <v>-97.99834630448557</v>
      </c>
    </row>
    <row r="104" spans="1:16" ht="13.5">
      <c r="A104" s="43">
        <v>104</v>
      </c>
      <c r="B104" s="41">
        <v>8</v>
      </c>
      <c r="C104" s="41"/>
      <c r="D104" s="16">
        <f t="shared" si="54"/>
        <v>61.40245341028042</v>
      </c>
      <c r="E104" s="41">
        <f t="shared" si="48"/>
        <v>25.58435558761684</v>
      </c>
      <c r="F104" s="39">
        <f t="shared" si="49"/>
        <v>35.81809782266358</v>
      </c>
      <c r="G104" s="42">
        <f t="shared" si="50"/>
        <v>17.90904891133179</v>
      </c>
      <c r="H104" s="42">
        <f t="shared" si="51"/>
        <v>17.90904891133179</v>
      </c>
      <c r="I104" s="42">
        <f t="shared" si="52"/>
        <v>43.493404498948635</v>
      </c>
      <c r="J104" s="42">
        <f t="shared" si="53"/>
        <v>120.53074187943938</v>
      </c>
      <c r="K104" s="18">
        <f t="shared" si="45"/>
        <v>0.6768393620286872</v>
      </c>
      <c r="L104" s="16">
        <f t="shared" si="42"/>
        <v>29.43804815352403</v>
      </c>
      <c r="M104" s="16">
        <f t="shared" si="46"/>
        <v>1.1870578683248496</v>
      </c>
      <c r="N104" s="18">
        <f t="shared" si="43"/>
        <v>0.47325177687649</v>
      </c>
      <c r="O104" s="16">
        <f t="shared" si="44"/>
        <v>20.583330961535367</v>
      </c>
      <c r="P104" s="16">
        <f t="shared" si="47"/>
        <v>-77.4150153429502</v>
      </c>
    </row>
    <row r="105" spans="1:16" ht="13.5">
      <c r="A105" s="43">
        <v>105</v>
      </c>
      <c r="B105" s="11">
        <v>9</v>
      </c>
      <c r="C105" s="11"/>
      <c r="D105" s="16">
        <f t="shared" si="54"/>
        <v>61.40245341028042</v>
      </c>
      <c r="E105" s="11"/>
      <c r="F105" s="17">
        <f t="shared" si="49"/>
        <v>61.40245341028042</v>
      </c>
      <c r="G105" s="16">
        <f aca="true" t="shared" si="55" ref="G105:G111">F105*$J$7</f>
        <v>30.70122670514021</v>
      </c>
      <c r="H105" s="16">
        <f t="shared" si="51"/>
        <v>30.70122670514021</v>
      </c>
      <c r="I105" s="16">
        <f t="shared" si="52"/>
        <v>30.70122670514021</v>
      </c>
      <c r="J105" s="16">
        <f t="shared" si="53"/>
        <v>151.2319685845796</v>
      </c>
      <c r="K105" s="18">
        <f t="shared" si="45"/>
        <v>0.6446089162177973</v>
      </c>
      <c r="L105" s="16">
        <f t="shared" si="42"/>
        <v>19.790284472957325</v>
      </c>
      <c r="M105" s="16">
        <f t="shared" si="46"/>
        <v>20.977342341282174</v>
      </c>
      <c r="N105" s="18">
        <f t="shared" si="43"/>
        <v>0.43100150325295017</v>
      </c>
      <c r="O105" s="16">
        <f t="shared" si="44"/>
        <v>13.232274861625049</v>
      </c>
      <c r="P105" s="16">
        <f t="shared" si="47"/>
        <v>-64.18274048132515</v>
      </c>
    </row>
    <row r="106" spans="1:16" ht="13.5">
      <c r="A106" s="43">
        <v>106</v>
      </c>
      <c r="B106" s="11">
        <v>10</v>
      </c>
      <c r="C106" s="11"/>
      <c r="D106" s="16">
        <f t="shared" si="54"/>
        <v>61.40245341028042</v>
      </c>
      <c r="E106" s="11"/>
      <c r="F106" s="17">
        <f t="shared" si="49"/>
        <v>61.40245341028042</v>
      </c>
      <c r="G106" s="16">
        <f t="shared" si="55"/>
        <v>30.70122670514021</v>
      </c>
      <c r="H106" s="16">
        <f t="shared" si="51"/>
        <v>30.70122670514021</v>
      </c>
      <c r="I106" s="16">
        <f t="shared" si="52"/>
        <v>30.70122670514021</v>
      </c>
      <c r="J106" s="16">
        <f t="shared" si="53"/>
        <v>181.9331952897198</v>
      </c>
      <c r="K106" s="18">
        <f t="shared" si="45"/>
        <v>0.6139132535407593</v>
      </c>
      <c r="L106" s="16">
        <f t="shared" si="42"/>
        <v>18.847889974245074</v>
      </c>
      <c r="M106" s="16">
        <f t="shared" si="46"/>
        <v>39.825232315527245</v>
      </c>
      <c r="N106" s="18">
        <f t="shared" si="43"/>
        <v>0.3925231871972101</v>
      </c>
      <c r="O106" s="16">
        <f t="shared" si="44"/>
        <v>12.050943357165737</v>
      </c>
      <c r="P106" s="16">
        <f t="shared" si="47"/>
        <v>-52.13179712415942</v>
      </c>
    </row>
    <row r="107" spans="1:16" ht="13.5">
      <c r="A107" s="43">
        <v>107</v>
      </c>
      <c r="B107" s="11">
        <v>11</v>
      </c>
      <c r="C107" s="11"/>
      <c r="D107" s="16">
        <f t="shared" si="54"/>
        <v>61.40245341028042</v>
      </c>
      <c r="E107" s="11"/>
      <c r="F107" s="17">
        <f t="shared" si="49"/>
        <v>61.40245341028042</v>
      </c>
      <c r="G107" s="16">
        <f t="shared" si="55"/>
        <v>30.70122670514021</v>
      </c>
      <c r="H107" s="16">
        <f t="shared" si="51"/>
        <v>30.70122670514021</v>
      </c>
      <c r="I107" s="16">
        <f t="shared" si="52"/>
        <v>30.70122670514021</v>
      </c>
      <c r="J107" s="16">
        <f t="shared" si="53"/>
        <v>212.63442199486002</v>
      </c>
      <c r="K107" s="18">
        <f t="shared" si="45"/>
        <v>0.5846792890864374</v>
      </c>
      <c r="L107" s="16">
        <f t="shared" si="42"/>
        <v>17.950371404042926</v>
      </c>
      <c r="M107" s="16">
        <f t="shared" si="46"/>
        <v>57.77560371957017</v>
      </c>
      <c r="N107" s="18">
        <f t="shared" si="43"/>
        <v>0.3574800814488839</v>
      </c>
      <c r="O107" s="16">
        <f t="shared" si="44"/>
        <v>10.97507702313417</v>
      </c>
      <c r="P107" s="16">
        <f t="shared" si="47"/>
        <v>-41.15672010102525</v>
      </c>
    </row>
    <row r="108" spans="1:16" ht="13.5">
      <c r="A108" s="43">
        <v>108</v>
      </c>
      <c r="B108" s="11">
        <v>12</v>
      </c>
      <c r="C108" s="11"/>
      <c r="D108" s="16">
        <f t="shared" si="54"/>
        <v>61.40245341028042</v>
      </c>
      <c r="E108" s="11"/>
      <c r="F108" s="17">
        <f t="shared" si="49"/>
        <v>61.40245341028042</v>
      </c>
      <c r="G108" s="16">
        <f t="shared" si="55"/>
        <v>30.70122670514021</v>
      </c>
      <c r="H108" s="16">
        <f t="shared" si="51"/>
        <v>30.70122670514021</v>
      </c>
      <c r="I108" s="16">
        <f t="shared" si="52"/>
        <v>30.70122670514021</v>
      </c>
      <c r="J108" s="16">
        <f t="shared" si="53"/>
        <v>243.33564870000023</v>
      </c>
      <c r="K108" s="18">
        <f t="shared" si="45"/>
        <v>0.5568374181775595</v>
      </c>
      <c r="L108" s="16">
        <f t="shared" si="42"/>
        <v>17.095591813374217</v>
      </c>
      <c r="M108" s="16">
        <f t="shared" si="46"/>
        <v>74.87119553294438</v>
      </c>
      <c r="N108" s="18">
        <f t="shared" si="43"/>
        <v>0.3255655023724647</v>
      </c>
      <c r="O108" s="16">
        <f t="shared" si="44"/>
        <v>9.995260295709901</v>
      </c>
      <c r="P108" s="16">
        <f t="shared" si="47"/>
        <v>-31.16145980531535</v>
      </c>
    </row>
    <row r="109" spans="1:16" ht="13.5">
      <c r="A109" s="43">
        <v>109</v>
      </c>
      <c r="B109" s="11">
        <v>13</v>
      </c>
      <c r="C109" s="11"/>
      <c r="D109" s="16">
        <f t="shared" si="54"/>
        <v>61.40245341028042</v>
      </c>
      <c r="E109" s="11"/>
      <c r="F109" s="17">
        <f t="shared" si="49"/>
        <v>61.40245341028042</v>
      </c>
      <c r="G109" s="16">
        <f t="shared" si="55"/>
        <v>30.70122670514021</v>
      </c>
      <c r="H109" s="16">
        <f t="shared" si="51"/>
        <v>30.70122670514021</v>
      </c>
      <c r="I109" s="16">
        <f t="shared" si="52"/>
        <v>30.70122670514021</v>
      </c>
      <c r="J109" s="16">
        <f t="shared" si="53"/>
        <v>274.03687540514045</v>
      </c>
      <c r="K109" s="18">
        <f t="shared" si="45"/>
        <v>0.5303213506452946</v>
      </c>
      <c r="L109" s="16">
        <f t="shared" si="42"/>
        <v>16.281516012737345</v>
      </c>
      <c r="M109" s="16">
        <f t="shared" si="46"/>
        <v>91.15271154568173</v>
      </c>
      <c r="N109" s="18">
        <f t="shared" si="43"/>
        <v>0.2965001459813956</v>
      </c>
      <c r="O109" s="16">
        <f t="shared" si="44"/>
        <v>9.102918199881994</v>
      </c>
      <c r="P109" s="16">
        <f t="shared" si="47"/>
        <v>-22.058541605433355</v>
      </c>
    </row>
    <row r="110" spans="1:16" ht="13.5">
      <c r="A110" s="43">
        <v>110</v>
      </c>
      <c r="B110" s="11">
        <v>14</v>
      </c>
      <c r="C110" s="11"/>
      <c r="D110" s="16">
        <f t="shared" si="54"/>
        <v>61.40245341028042</v>
      </c>
      <c r="E110" s="11"/>
      <c r="F110" s="17">
        <f t="shared" si="49"/>
        <v>61.40245341028042</v>
      </c>
      <c r="G110" s="16">
        <f t="shared" si="55"/>
        <v>30.70122670514021</v>
      </c>
      <c r="H110" s="16">
        <f t="shared" si="51"/>
        <v>30.70122670514021</v>
      </c>
      <c r="I110" s="16">
        <f t="shared" si="52"/>
        <v>30.70122670514021</v>
      </c>
      <c r="J110" s="16">
        <f t="shared" si="53"/>
        <v>304.73810211028064</v>
      </c>
      <c r="K110" s="18">
        <f t="shared" si="45"/>
        <v>0.5050679529955189</v>
      </c>
      <c r="L110" s="16">
        <f t="shared" si="42"/>
        <v>15.506205726416525</v>
      </c>
      <c r="M110" s="16">
        <f t="shared" si="46"/>
        <v>106.65891727209825</v>
      </c>
      <c r="N110" s="18">
        <f t="shared" si="43"/>
        <v>0.27002964357818365</v>
      </c>
      <c r="O110" s="16">
        <f t="shared" si="44"/>
        <v>8.290241304602025</v>
      </c>
      <c r="P110" s="16">
        <f t="shared" si="47"/>
        <v>-13.76830030083133</v>
      </c>
    </row>
    <row r="111" spans="1:16" ht="13.5">
      <c r="A111" s="43">
        <v>111</v>
      </c>
      <c r="B111" s="11">
        <v>15</v>
      </c>
      <c r="C111" s="16">
        <f>C29+C57+IF(M62&gt;0,C84,0)</f>
        <v>-25.28429139692571</v>
      </c>
      <c r="D111" s="16">
        <f t="shared" si="54"/>
        <v>61.40245341028042</v>
      </c>
      <c r="E111" s="11"/>
      <c r="F111" s="17">
        <f t="shared" si="49"/>
        <v>61.40245341028042</v>
      </c>
      <c r="G111" s="16">
        <f t="shared" si="55"/>
        <v>30.70122670514021</v>
      </c>
      <c r="H111" s="16">
        <f t="shared" si="51"/>
        <v>30.70122670514021</v>
      </c>
      <c r="I111" s="16">
        <f>H111+E111-C111</f>
        <v>55.985518102065924</v>
      </c>
      <c r="J111" s="16">
        <f t="shared" si="53"/>
        <v>360.72362021234653</v>
      </c>
      <c r="K111" s="18">
        <f t="shared" si="45"/>
        <v>0.4810170980909702</v>
      </c>
      <c r="L111" s="42">
        <f t="shared" si="42"/>
        <v>26.929991452575234</v>
      </c>
      <c r="M111" s="56">
        <f t="shared" si="46"/>
        <v>133.58890872467347</v>
      </c>
      <c r="N111" s="18">
        <f t="shared" si="43"/>
        <v>0.24592233561846585</v>
      </c>
      <c r="O111" s="16">
        <f t="shared" si="44"/>
        <v>13.768089372469952</v>
      </c>
      <c r="P111" s="56">
        <f t="shared" si="47"/>
        <v>-0.00021092836137803772</v>
      </c>
    </row>
    <row r="112" spans="7:13" ht="13.5">
      <c r="G112" s="28" t="s">
        <v>34</v>
      </c>
      <c r="H112" s="7">
        <f>H85</f>
        <v>2</v>
      </c>
      <c r="I112" s="22" t="s">
        <v>9</v>
      </c>
      <c r="J112" s="17">
        <f>IF(J99&gt;0,IF(J98&lt;0,B98+(-J98)/(J99-J98),0),0)+IF(J100&gt;0,IF(J99&lt;0,B99+(-J99)/(J100-J99),0),0)+IF(J101&gt;0,IF(J100&lt;0,B100+(-J100)/(J101-J100),0),0)+IF(J102&gt;0,IF(J101&lt;0,B101+(-J101)/(J102-J101),0),0)+IF(J103&gt;0,IF(J102&lt;0,B103+(-J103)/(J103-J102),0),0)+IF(J104&gt;0,IF(J103&lt;0,B103+(-J103)/(J104-J103),0),0)+IF(J105&gt;0,IF(J104&lt;0,B104+(-J104)/(J105-J104),0),0)+IF(J106&gt;0,IF(J105&lt;0,B105+(-J105)/(J106-J105),0),0)</f>
        <v>5.22875816993464</v>
      </c>
      <c r="K112" s="77" t="s">
        <v>104</v>
      </c>
      <c r="L112" s="78"/>
      <c r="M112" s="78"/>
    </row>
  </sheetData>
  <sheetProtection/>
  <mergeCells count="25">
    <mergeCell ref="K112:M112"/>
    <mergeCell ref="B88:C88"/>
    <mergeCell ref="F88:F89"/>
    <mergeCell ref="L88:M88"/>
    <mergeCell ref="N88:P88"/>
    <mergeCell ref="B89:C89"/>
    <mergeCell ref="N61:P61"/>
    <mergeCell ref="B62:C62"/>
    <mergeCell ref="K85:M85"/>
    <mergeCell ref="B61:C61"/>
    <mergeCell ref="F61:F62"/>
    <mergeCell ref="L61:M61"/>
    <mergeCell ref="B35:C35"/>
    <mergeCell ref="K58:M58"/>
    <mergeCell ref="K30:M30"/>
    <mergeCell ref="B34:C34"/>
    <mergeCell ref="F34:F35"/>
    <mergeCell ref="L34:M34"/>
    <mergeCell ref="B32:C32"/>
    <mergeCell ref="F6:F7"/>
    <mergeCell ref="L6:M6"/>
    <mergeCell ref="N6:P6"/>
    <mergeCell ref="B7:C7"/>
    <mergeCell ref="B6:C6"/>
    <mergeCell ref="N34:P34"/>
  </mergeCells>
  <printOptions/>
  <pageMargins left="0.787" right="0.787" top="0.984" bottom="0.984" header="0.512" footer="0.512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39</v>
      </c>
      <c r="B1" s="7" t="s">
        <v>40</v>
      </c>
      <c r="C1" s="7" t="s">
        <v>41</v>
      </c>
      <c r="D1" s="8" t="s">
        <v>42</v>
      </c>
      <c r="E1" s="7" t="s">
        <v>43</v>
      </c>
      <c r="F1" s="9" t="s">
        <v>44</v>
      </c>
      <c r="G1" s="7" t="s">
        <v>45</v>
      </c>
      <c r="H1" s="7" t="s">
        <v>46</v>
      </c>
      <c r="I1" s="10" t="s">
        <v>47</v>
      </c>
      <c r="J1" s="10" t="s">
        <v>38</v>
      </c>
      <c r="K1" s="10" t="s">
        <v>48</v>
      </c>
      <c r="L1" s="10" t="s">
        <v>49</v>
      </c>
      <c r="M1" s="10" t="s">
        <v>50</v>
      </c>
      <c r="N1" s="10" t="s">
        <v>51</v>
      </c>
      <c r="O1" s="10" t="s">
        <v>52</v>
      </c>
      <c r="P1" s="10" t="s">
        <v>53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21">
        <v>0.25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5.685412352803743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-65.58729394348491</v>
      </c>
      <c r="N7" s="19">
        <v>-0.022274658006241177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0.9138343692739861</v>
      </c>
      <c r="O10" s="52">
        <f aca="true" t="shared" si="2" ref="O10:O29">I10*N10</f>
        <v>-13.707515539109792</v>
      </c>
      <c r="P10" s="52">
        <f>O10</f>
        <v>-13.707515539109792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0.9346534553461736</v>
      </c>
      <c r="O11" s="52">
        <f t="shared" si="2"/>
        <v>-32.71287093711608</v>
      </c>
      <c r="P11" s="52">
        <f aca="true" t="shared" si="5" ref="P11:P29">O11+P10</f>
        <v>-46.42038647622587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0.9559468443768127</v>
      </c>
      <c r="O12" s="52">
        <f t="shared" si="2"/>
        <v>-33.458139553188445</v>
      </c>
      <c r="P12" s="52">
        <f t="shared" si="5"/>
        <v>-79.87852602941432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0.9777253419937589</v>
      </c>
      <c r="O13" s="52">
        <f t="shared" si="2"/>
        <v>-14.665880129906384</v>
      </c>
      <c r="P13" s="52">
        <f t="shared" si="5"/>
        <v>-94.5444061593207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-104.5444061593207</v>
      </c>
    </row>
    <row r="15" spans="1:16" ht="13.5">
      <c r="A15" s="43">
        <v>15</v>
      </c>
      <c r="B15" s="11">
        <v>1</v>
      </c>
      <c r="C15" s="11"/>
      <c r="D15" s="16">
        <f>$D$7*$G$7*(1+$E$7)^(B15-1)</f>
        <v>5.685412352803743</v>
      </c>
      <c r="E15" s="11">
        <f aca="true" t="shared" si="6" ref="E15:E22">($C$10+$C$11+$C$12+$C$13)*0.9/8</f>
        <v>11.25</v>
      </c>
      <c r="F15" s="16">
        <f aca="true" t="shared" si="7" ref="F15:F29">D15-E15</f>
        <v>-5.564587647196257</v>
      </c>
      <c r="G15" s="52">
        <f>IF(F15&gt;0,F15*$J$7,0)</f>
        <v>0</v>
      </c>
      <c r="H15" s="52">
        <f aca="true" t="shared" si="8" ref="H15:H29">F15-G15</f>
        <v>-5.564587647196257</v>
      </c>
      <c r="I15" s="52">
        <f aca="true" t="shared" si="9" ref="I15:I28">H15+E15</f>
        <v>5.685412352803743</v>
      </c>
      <c r="J15" s="52">
        <f aca="true" t="shared" si="10" ref="J15:J29">I15+J14</f>
        <v>-94.31458764719626</v>
      </c>
      <c r="K15" s="17">
        <f t="shared" si="3"/>
        <v>0.9523809523809523</v>
      </c>
      <c r="L15" s="52">
        <f t="shared" si="0"/>
        <v>5.41467843124166</v>
      </c>
      <c r="M15" s="52">
        <f t="shared" si="4"/>
        <v>-117.67229031875836</v>
      </c>
      <c r="N15" s="17">
        <f t="shared" si="1"/>
        <v>1.0227821219820477</v>
      </c>
      <c r="O15" s="52">
        <f t="shared" si="2"/>
        <v>5.814938110543558</v>
      </c>
      <c r="P15" s="52">
        <f t="shared" si="5"/>
        <v>-98.72946804877714</v>
      </c>
    </row>
    <row r="16" spans="1:16" ht="13.5">
      <c r="A16" s="43">
        <v>16</v>
      </c>
      <c r="B16" s="11">
        <v>2</v>
      </c>
      <c r="C16" s="11"/>
      <c r="D16" s="16">
        <f>$D$7*$H$7*(1+$E$7)*(B16-1)</f>
        <v>5.685412352803743</v>
      </c>
      <c r="E16" s="11">
        <f t="shared" si="6"/>
        <v>11.25</v>
      </c>
      <c r="F16" s="16">
        <f t="shared" si="7"/>
        <v>-5.564587647196257</v>
      </c>
      <c r="G16" s="52">
        <f aca="true" t="shared" si="11" ref="G16:G22">IF(F16&gt;0,F16*$J$7,0)</f>
        <v>0</v>
      </c>
      <c r="H16" s="52">
        <f t="shared" si="8"/>
        <v>-5.564587647196257</v>
      </c>
      <c r="I16" s="52">
        <f t="shared" si="9"/>
        <v>5.685412352803743</v>
      </c>
      <c r="J16" s="52">
        <f t="shared" si="10"/>
        <v>-88.62917529439252</v>
      </c>
      <c r="K16" s="17">
        <f t="shared" si="3"/>
        <v>0.9070294784580498</v>
      </c>
      <c r="L16" s="52">
        <f t="shared" si="0"/>
        <v>5.156836601182533</v>
      </c>
      <c r="M16" s="52">
        <f t="shared" si="4"/>
        <v>-112.51545371757582</v>
      </c>
      <c r="N16" s="17">
        <f t="shared" si="1"/>
        <v>1.0460832690461004</v>
      </c>
      <c r="O16" s="52">
        <f t="shared" si="2"/>
        <v>5.94741473989602</v>
      </c>
      <c r="P16" s="52">
        <f t="shared" si="5"/>
        <v>-92.78205330888112</v>
      </c>
    </row>
    <row r="17" spans="1:16" ht="13.5">
      <c r="A17" s="43">
        <v>17</v>
      </c>
      <c r="B17" s="11">
        <v>3</v>
      </c>
      <c r="C17" s="11"/>
      <c r="D17" s="16">
        <f>$D$7*$I$7*(1+$E$7)^(B17-1)</f>
        <v>5.685412352803743</v>
      </c>
      <c r="E17" s="11">
        <f t="shared" si="6"/>
        <v>11.25</v>
      </c>
      <c r="F17" s="16">
        <f t="shared" si="7"/>
        <v>-5.564587647196257</v>
      </c>
      <c r="G17" s="52">
        <f t="shared" si="11"/>
        <v>0</v>
      </c>
      <c r="H17" s="52">
        <f t="shared" si="8"/>
        <v>-5.564587647196257</v>
      </c>
      <c r="I17" s="52">
        <f t="shared" si="9"/>
        <v>5.685412352803743</v>
      </c>
      <c r="J17" s="52">
        <f t="shared" si="10"/>
        <v>-82.94376294158879</v>
      </c>
      <c r="K17" s="17">
        <f t="shared" si="3"/>
        <v>0.863837598531476</v>
      </c>
      <c r="L17" s="52">
        <f t="shared" si="0"/>
        <v>4.911272953507174</v>
      </c>
      <c r="M17" s="52">
        <f t="shared" si="4"/>
        <v>-107.60418076406864</v>
      </c>
      <c r="N17" s="17">
        <f t="shared" si="1"/>
        <v>1.069915265684888</v>
      </c>
      <c r="O17" s="52">
        <f t="shared" si="2"/>
        <v>6.082909467978161</v>
      </c>
      <c r="P17" s="52">
        <f t="shared" si="5"/>
        <v>-86.69914384090296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5.685412352803743</v>
      </c>
      <c r="E18" s="41">
        <f t="shared" si="6"/>
        <v>11.25</v>
      </c>
      <c r="F18" s="42">
        <f t="shared" si="7"/>
        <v>-5.564587647196257</v>
      </c>
      <c r="G18" s="52">
        <f t="shared" si="11"/>
        <v>0</v>
      </c>
      <c r="H18" s="53">
        <f t="shared" si="8"/>
        <v>-5.564587647196257</v>
      </c>
      <c r="I18" s="53">
        <f t="shared" si="9"/>
        <v>5.685412352803743</v>
      </c>
      <c r="J18" s="53">
        <f t="shared" si="10"/>
        <v>-77.25835058878505</v>
      </c>
      <c r="K18" s="17">
        <f t="shared" si="3"/>
        <v>0.822702474791882</v>
      </c>
      <c r="L18" s="52">
        <f t="shared" si="0"/>
        <v>4.677402812863976</v>
      </c>
      <c r="M18" s="52">
        <f t="shared" si="4"/>
        <v>-102.92677795120467</v>
      </c>
      <c r="N18" s="17">
        <f t="shared" si="1"/>
        <v>1.094290205778176</v>
      </c>
      <c r="O18" s="52">
        <f t="shared" si="2"/>
        <v>6.221491053483392</v>
      </c>
      <c r="P18" s="52">
        <f t="shared" si="5"/>
        <v>-80.47765278741957</v>
      </c>
    </row>
    <row r="19" spans="1:16" ht="13.5">
      <c r="A19" s="43">
        <v>19</v>
      </c>
      <c r="B19" s="41">
        <v>5</v>
      </c>
      <c r="C19" s="41"/>
      <c r="D19" s="16">
        <f t="shared" si="12"/>
        <v>5.685412352803743</v>
      </c>
      <c r="E19" s="41">
        <f t="shared" si="6"/>
        <v>11.25</v>
      </c>
      <c r="F19" s="42">
        <f t="shared" si="7"/>
        <v>-5.564587647196257</v>
      </c>
      <c r="G19" s="52">
        <f t="shared" si="11"/>
        <v>0</v>
      </c>
      <c r="H19" s="53">
        <f t="shared" si="8"/>
        <v>-5.564587647196257</v>
      </c>
      <c r="I19" s="53">
        <f t="shared" si="9"/>
        <v>5.685412352803743</v>
      </c>
      <c r="J19" s="53">
        <f t="shared" si="10"/>
        <v>-71.57293823598131</v>
      </c>
      <c r="K19" s="17">
        <f t="shared" si="3"/>
        <v>0.783526166468459</v>
      </c>
      <c r="L19" s="52">
        <f t="shared" si="0"/>
        <v>4.454669345584739</v>
      </c>
      <c r="M19" s="52">
        <f t="shared" si="4"/>
        <v>-98.47210860561994</v>
      </c>
      <c r="N19" s="17">
        <f t="shared" si="1"/>
        <v>1.1192204587299746</v>
      </c>
      <c r="O19" s="52">
        <f t="shared" si="2"/>
        <v>6.363229821574069</v>
      </c>
      <c r="P19" s="52">
        <f t="shared" si="5"/>
        <v>-74.1144229658455</v>
      </c>
    </row>
    <row r="20" spans="1:16" ht="13.5">
      <c r="A20" s="43">
        <v>20</v>
      </c>
      <c r="B20" s="41">
        <v>6</v>
      </c>
      <c r="C20" s="41"/>
      <c r="D20" s="16">
        <f t="shared" si="12"/>
        <v>5.685412352803743</v>
      </c>
      <c r="E20" s="41">
        <f t="shared" si="6"/>
        <v>11.25</v>
      </c>
      <c r="F20" s="42">
        <f t="shared" si="7"/>
        <v>-5.564587647196257</v>
      </c>
      <c r="G20" s="52">
        <f t="shared" si="11"/>
        <v>0</v>
      </c>
      <c r="H20" s="53">
        <f t="shared" si="8"/>
        <v>-5.564587647196257</v>
      </c>
      <c r="I20" s="53">
        <f t="shared" si="9"/>
        <v>5.685412352803743</v>
      </c>
      <c r="J20" s="53">
        <f t="shared" si="10"/>
        <v>-65.88752588317757</v>
      </c>
      <c r="K20" s="17">
        <f t="shared" si="3"/>
        <v>0.7462153966366276</v>
      </c>
      <c r="L20" s="52">
        <f t="shared" si="0"/>
        <v>4.242542233890227</v>
      </c>
      <c r="M20" s="52">
        <f t="shared" si="4"/>
        <v>-94.2295663717297</v>
      </c>
      <c r="N20" s="17">
        <f t="shared" si="1"/>
        <v>1.1447186757455643</v>
      </c>
      <c r="O20" s="52">
        <f t="shared" si="2"/>
        <v>6.508197699568973</v>
      </c>
      <c r="P20" s="52">
        <f t="shared" si="5"/>
        <v>-67.60622526627654</v>
      </c>
    </row>
    <row r="21" spans="1:16" ht="13.5">
      <c r="A21" s="43">
        <v>21</v>
      </c>
      <c r="B21" s="41">
        <v>7</v>
      </c>
      <c r="C21" s="41"/>
      <c r="D21" s="42">
        <f t="shared" si="12"/>
        <v>5.685412352803743</v>
      </c>
      <c r="E21" s="41">
        <f t="shared" si="6"/>
        <v>11.25</v>
      </c>
      <c r="F21" s="42">
        <f t="shared" si="7"/>
        <v>-5.564587647196257</v>
      </c>
      <c r="G21" s="52">
        <f t="shared" si="11"/>
        <v>0</v>
      </c>
      <c r="H21" s="53">
        <f t="shared" si="8"/>
        <v>-5.564587647196257</v>
      </c>
      <c r="I21" s="53">
        <f t="shared" si="9"/>
        <v>5.685412352803743</v>
      </c>
      <c r="J21" s="53">
        <f t="shared" si="10"/>
        <v>-60.20211353037383</v>
      </c>
      <c r="K21" s="17">
        <f t="shared" si="3"/>
        <v>0.7106813301301215</v>
      </c>
      <c r="L21" s="52">
        <f t="shared" si="0"/>
        <v>4.040516413228787</v>
      </c>
      <c r="M21" s="52">
        <f t="shared" si="4"/>
        <v>-90.18904995850092</v>
      </c>
      <c r="N21" s="17">
        <f t="shared" si="1"/>
        <v>1.1707977962515281</v>
      </c>
      <c r="O21" s="52">
        <f t="shared" si="2"/>
        <v>6.656468253443838</v>
      </c>
      <c r="P21" s="52">
        <f t="shared" si="5"/>
        <v>-60.9497570128327</v>
      </c>
    </row>
    <row r="22" spans="1:16" ht="13.5">
      <c r="A22" s="43">
        <v>22</v>
      </c>
      <c r="B22" s="41">
        <v>8</v>
      </c>
      <c r="C22" s="41"/>
      <c r="D22" s="42">
        <f t="shared" si="12"/>
        <v>5.685412352803743</v>
      </c>
      <c r="E22" s="41">
        <f t="shared" si="6"/>
        <v>11.25</v>
      </c>
      <c r="F22" s="42">
        <f t="shared" si="7"/>
        <v>-5.564587647196257</v>
      </c>
      <c r="G22" s="52">
        <f t="shared" si="11"/>
        <v>0</v>
      </c>
      <c r="H22" s="53">
        <f t="shared" si="8"/>
        <v>-5.564587647196257</v>
      </c>
      <c r="I22" s="53">
        <f t="shared" si="9"/>
        <v>5.685412352803743</v>
      </c>
      <c r="J22" s="53">
        <f t="shared" si="10"/>
        <v>-54.516701177570084</v>
      </c>
      <c r="K22" s="17">
        <f t="shared" si="3"/>
        <v>0.6768393620286872</v>
      </c>
      <c r="L22" s="52">
        <f t="shared" si="0"/>
        <v>3.848110869741703</v>
      </c>
      <c r="M22" s="52">
        <f t="shared" si="4"/>
        <v>-86.34093908875921</v>
      </c>
      <c r="N22" s="17">
        <f t="shared" si="1"/>
        <v>1.197471054462043</v>
      </c>
      <c r="O22" s="52">
        <f t="shared" si="2"/>
        <v>6.808116725163424</v>
      </c>
      <c r="P22" s="52">
        <f t="shared" si="5"/>
        <v>-54.141640287669276</v>
      </c>
    </row>
    <row r="23" spans="1:16" ht="13.5">
      <c r="A23" s="60">
        <v>23</v>
      </c>
      <c r="B23" s="41">
        <v>9</v>
      </c>
      <c r="C23" s="41"/>
      <c r="D23" s="42">
        <f t="shared" si="12"/>
        <v>5.685412352803743</v>
      </c>
      <c r="E23" s="41"/>
      <c r="F23" s="42">
        <f t="shared" si="7"/>
        <v>5.685412352803743</v>
      </c>
      <c r="G23" s="53">
        <f aca="true" t="shared" si="13" ref="G23:G29">F23*$J$7</f>
        <v>2.8427061764018715</v>
      </c>
      <c r="H23" s="53">
        <f t="shared" si="8"/>
        <v>2.8427061764018715</v>
      </c>
      <c r="I23" s="53">
        <f t="shared" si="9"/>
        <v>2.8427061764018715</v>
      </c>
      <c r="J23" s="53">
        <f t="shared" si="10"/>
        <v>-51.673995001168215</v>
      </c>
      <c r="K23" s="17">
        <f t="shared" si="3"/>
        <v>0.6446089162177973</v>
      </c>
      <c r="L23" s="52">
        <f t="shared" si="0"/>
        <v>1.8324337474960488</v>
      </c>
      <c r="M23" s="52">
        <f t="shared" si="4"/>
        <v>-84.50850534126316</v>
      </c>
      <c r="N23" s="17">
        <f t="shared" si="1"/>
        <v>1.2247519860947687</v>
      </c>
      <c r="O23" s="52">
        <f t="shared" si="2"/>
        <v>3.481610035432058</v>
      </c>
      <c r="P23" s="52">
        <f t="shared" si="5"/>
        <v>-50.66003025223722</v>
      </c>
    </row>
    <row r="24" spans="1:16" ht="13.5">
      <c r="A24" s="60">
        <v>24</v>
      </c>
      <c r="B24" s="41">
        <v>10</v>
      </c>
      <c r="C24" s="41"/>
      <c r="D24" s="42">
        <f t="shared" si="12"/>
        <v>5.685412352803743</v>
      </c>
      <c r="E24" s="41"/>
      <c r="F24" s="42">
        <f t="shared" si="7"/>
        <v>5.685412352803743</v>
      </c>
      <c r="G24" s="53">
        <f t="shared" si="13"/>
        <v>2.8427061764018715</v>
      </c>
      <c r="H24" s="53">
        <f t="shared" si="8"/>
        <v>2.8427061764018715</v>
      </c>
      <c r="I24" s="53">
        <f t="shared" si="9"/>
        <v>2.8427061764018715</v>
      </c>
      <c r="J24" s="53">
        <f t="shared" si="10"/>
        <v>-48.83128882476635</v>
      </c>
      <c r="K24" s="17">
        <f t="shared" si="3"/>
        <v>0.6139132535407593</v>
      </c>
      <c r="L24" s="52">
        <f t="shared" si="0"/>
        <v>1.7451749976152846</v>
      </c>
      <c r="M24" s="52">
        <f t="shared" si="4"/>
        <v>-82.76333034364788</v>
      </c>
      <c r="N24" s="17">
        <f t="shared" si="1"/>
        <v>1.2526544352397349</v>
      </c>
      <c r="O24" s="52">
        <f t="shared" si="2"/>
        <v>3.5609284999531923</v>
      </c>
      <c r="P24" s="52">
        <f t="shared" si="5"/>
        <v>-47.09910175228403</v>
      </c>
    </row>
    <row r="25" spans="1:16" ht="13.5">
      <c r="A25" s="43">
        <v>25</v>
      </c>
      <c r="B25" s="11">
        <v>11</v>
      </c>
      <c r="C25" s="11"/>
      <c r="D25" s="16">
        <f t="shared" si="12"/>
        <v>5.685412352803743</v>
      </c>
      <c r="E25" s="11"/>
      <c r="F25" s="16">
        <f t="shared" si="7"/>
        <v>5.685412352803743</v>
      </c>
      <c r="G25" s="52">
        <f t="shared" si="13"/>
        <v>2.8427061764018715</v>
      </c>
      <c r="H25" s="52">
        <f t="shared" si="8"/>
        <v>2.8427061764018715</v>
      </c>
      <c r="I25" s="52">
        <f t="shared" si="9"/>
        <v>2.8427061764018715</v>
      </c>
      <c r="J25" s="52">
        <f t="shared" si="10"/>
        <v>-45.98858264836448</v>
      </c>
      <c r="K25" s="17">
        <f t="shared" si="3"/>
        <v>0.5846792890864374</v>
      </c>
      <c r="L25" s="52">
        <f t="shared" si="0"/>
        <v>1.662071426300271</v>
      </c>
      <c r="M25" s="52">
        <f t="shared" si="4"/>
        <v>-81.10125891734761</v>
      </c>
      <c r="N25" s="17">
        <f t="shared" si="1"/>
        <v>1.2811925613847197</v>
      </c>
      <c r="O25" s="52">
        <f t="shared" si="2"/>
        <v>3.6420540074084764</v>
      </c>
      <c r="P25" s="52">
        <f t="shared" si="5"/>
        <v>-43.45704774487555</v>
      </c>
    </row>
    <row r="26" spans="1:16" ht="13.5">
      <c r="A26" s="43">
        <v>26</v>
      </c>
      <c r="B26" s="11">
        <v>12</v>
      </c>
      <c r="C26" s="11"/>
      <c r="D26" s="16">
        <f t="shared" si="12"/>
        <v>5.685412352803743</v>
      </c>
      <c r="E26" s="11"/>
      <c r="F26" s="16">
        <f t="shared" si="7"/>
        <v>5.685412352803743</v>
      </c>
      <c r="G26" s="52">
        <f t="shared" si="13"/>
        <v>2.8427061764018715</v>
      </c>
      <c r="H26" s="52">
        <f t="shared" si="8"/>
        <v>2.8427061764018715</v>
      </c>
      <c r="I26" s="52">
        <f t="shared" si="9"/>
        <v>2.8427061764018715</v>
      </c>
      <c r="J26" s="52">
        <f t="shared" si="10"/>
        <v>-43.14587647196261</v>
      </c>
      <c r="K26" s="17">
        <f t="shared" si="3"/>
        <v>0.5568374181775595</v>
      </c>
      <c r="L26" s="52">
        <f t="shared" si="0"/>
        <v>1.5829251679050202</v>
      </c>
      <c r="M26" s="52">
        <f t="shared" si="4"/>
        <v>-79.51833374944259</v>
      </c>
      <c r="N26" s="17">
        <f t="shared" si="1"/>
        <v>1.3103808466006786</v>
      </c>
      <c r="O26" s="52">
        <f t="shared" si="2"/>
        <v>3.7250277260704623</v>
      </c>
      <c r="P26" s="52">
        <f t="shared" si="5"/>
        <v>-39.73202001880509</v>
      </c>
    </row>
    <row r="27" spans="1:16" ht="13.5">
      <c r="A27" s="43">
        <v>27</v>
      </c>
      <c r="B27" s="11">
        <v>13</v>
      </c>
      <c r="C27" s="11"/>
      <c r="D27" s="16">
        <f t="shared" si="12"/>
        <v>5.685412352803743</v>
      </c>
      <c r="E27" s="11"/>
      <c r="F27" s="16">
        <f t="shared" si="7"/>
        <v>5.685412352803743</v>
      </c>
      <c r="G27" s="52">
        <f t="shared" si="13"/>
        <v>2.8427061764018715</v>
      </c>
      <c r="H27" s="52">
        <f t="shared" si="8"/>
        <v>2.8427061764018715</v>
      </c>
      <c r="I27" s="52">
        <f t="shared" si="9"/>
        <v>2.8427061764018715</v>
      </c>
      <c r="J27" s="52">
        <f t="shared" si="10"/>
        <v>-40.30317029556074</v>
      </c>
      <c r="K27" s="17">
        <f t="shared" si="3"/>
        <v>0.5303213506452946</v>
      </c>
      <c r="L27" s="52">
        <f t="shared" si="0"/>
        <v>1.5075477789571616</v>
      </c>
      <c r="M27" s="52">
        <f t="shared" si="4"/>
        <v>-78.01078597048543</v>
      </c>
      <c r="N27" s="17">
        <f t="shared" si="1"/>
        <v>1.3402341028908742</v>
      </c>
      <c r="O27" s="52">
        <f t="shared" si="2"/>
        <v>3.8098917621123096</v>
      </c>
      <c r="P27" s="52">
        <f t="shared" si="5"/>
        <v>-35.92212825669278</v>
      </c>
    </row>
    <row r="28" spans="1:16" ht="13.5">
      <c r="A28" s="58">
        <v>28</v>
      </c>
      <c r="B28" s="33">
        <v>14</v>
      </c>
      <c r="C28" s="11"/>
      <c r="D28" s="16">
        <f t="shared" si="12"/>
        <v>5.685412352803743</v>
      </c>
      <c r="E28" s="11"/>
      <c r="F28" s="16">
        <f t="shared" si="7"/>
        <v>5.685412352803743</v>
      </c>
      <c r="G28" s="52">
        <f t="shared" si="13"/>
        <v>2.8427061764018715</v>
      </c>
      <c r="H28" s="52">
        <f t="shared" si="8"/>
        <v>2.8427061764018715</v>
      </c>
      <c r="I28" s="52">
        <f t="shared" si="9"/>
        <v>2.8427061764018715</v>
      </c>
      <c r="J28" s="54">
        <f t="shared" si="10"/>
        <v>-37.46046411915887</v>
      </c>
      <c r="K28" s="17">
        <f t="shared" si="3"/>
        <v>0.5050679529955189</v>
      </c>
      <c r="L28" s="52">
        <f t="shared" si="0"/>
        <v>1.4357597894830116</v>
      </c>
      <c r="M28" s="52">
        <f t="shared" si="4"/>
        <v>-76.57502618100241</v>
      </c>
      <c r="N28" s="17">
        <f t="shared" si="1"/>
        <v>1.3707674797074345</v>
      </c>
      <c r="O28" s="52">
        <f t="shared" si="2"/>
        <v>3.896689180975151</v>
      </c>
      <c r="P28" s="52">
        <f t="shared" si="5"/>
        <v>-32.02543907571763</v>
      </c>
    </row>
    <row r="29" spans="1:16" ht="13.5">
      <c r="A29" s="58">
        <v>29</v>
      </c>
      <c r="B29" s="33">
        <v>15</v>
      </c>
      <c r="C29" s="20">
        <f>(-0.1*F4)+(-C14)</f>
        <v>-20</v>
      </c>
      <c r="D29" s="16">
        <f t="shared" si="12"/>
        <v>5.685412352803743</v>
      </c>
      <c r="E29" s="11"/>
      <c r="F29" s="16">
        <f t="shared" si="7"/>
        <v>5.685412352803743</v>
      </c>
      <c r="G29" s="52">
        <f t="shared" si="13"/>
        <v>2.8427061764018715</v>
      </c>
      <c r="H29" s="52">
        <f t="shared" si="8"/>
        <v>2.8427061764018715</v>
      </c>
      <c r="I29" s="52">
        <f>H29+E29-C29</f>
        <v>22.842706176401872</v>
      </c>
      <c r="J29" s="54">
        <f t="shared" si="10"/>
        <v>-14.617757942756999</v>
      </c>
      <c r="K29" s="17">
        <f t="shared" si="3"/>
        <v>0.4810170980909702</v>
      </c>
      <c r="L29" s="53">
        <f t="shared" si="0"/>
        <v>10.98773223751751</v>
      </c>
      <c r="M29" s="55">
        <f t="shared" si="4"/>
        <v>-65.58729394348491</v>
      </c>
      <c r="N29" s="17">
        <f t="shared" si="1"/>
        <v>1.4019964716391535</v>
      </c>
      <c r="O29" s="53">
        <f t="shared" si="2"/>
        <v>32.025393462005326</v>
      </c>
      <c r="P29" s="55">
        <f t="shared" si="5"/>
        <v>-4.5613712302383647E-05</v>
      </c>
    </row>
    <row r="30" spans="1:13" ht="13.5">
      <c r="A30" s="43">
        <v>30</v>
      </c>
      <c r="G30" s="28" t="s">
        <v>34</v>
      </c>
      <c r="H30" s="7">
        <v>3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29&gt;0,IF(J28&lt;0,B28+(-J28)/(J29-J28),0),0)</f>
        <v>0</v>
      </c>
      <c r="K30" s="77" t="s">
        <v>152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</f>
        <v>39.7978864696262</v>
      </c>
      <c r="E35" s="17">
        <f>$E$7</f>
        <v>0</v>
      </c>
      <c r="F35" s="81"/>
      <c r="G35" s="39">
        <v>1</v>
      </c>
      <c r="H35" s="39">
        <v>1</v>
      </c>
      <c r="I35" s="39">
        <v>1</v>
      </c>
      <c r="J35" s="21">
        <v>0.5</v>
      </c>
      <c r="K35" s="18">
        <v>0.05</v>
      </c>
      <c r="L35" s="24"/>
      <c r="M35" s="24">
        <f>M57</f>
        <v>126.59262048313093</v>
      </c>
      <c r="N35" s="24">
        <v>0.1473656586648752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1.7330352173903258</v>
      </c>
      <c r="O38" s="16">
        <f aca="true" t="shared" si="16" ref="O38:O57">I38*N38</f>
        <v>-24.232245126471145</v>
      </c>
      <c r="P38" s="16">
        <f>O38</f>
        <v>-24.232245126471145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1.5104471746234425</v>
      </c>
      <c r="O39" s="16">
        <f t="shared" si="16"/>
        <v>-49.279760874919305</v>
      </c>
      <c r="P39" s="16">
        <f aca="true" t="shared" si="19" ref="P39:P57">O39+P38</f>
        <v>-73.51200600139045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1.316447954683483</v>
      </c>
      <c r="O40" s="16">
        <f t="shared" si="16"/>
        <v>-42.9503537104844</v>
      </c>
      <c r="P40" s="16">
        <f t="shared" si="19"/>
        <v>-116.46235971187485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1.1473656586648753</v>
      </c>
      <c r="O41" s="16">
        <f t="shared" si="16"/>
        <v>-16.04309341868397</v>
      </c>
      <c r="P41" s="16">
        <f t="shared" si="19"/>
        <v>-132.50545313055883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-141.8271506484204</v>
      </c>
    </row>
    <row r="43" spans="1:16" ht="13.5">
      <c r="A43" s="43">
        <v>43</v>
      </c>
      <c r="B43" s="11">
        <v>1</v>
      </c>
      <c r="C43" s="11"/>
      <c r="D43" s="16">
        <f>$D$32*$D$35*G35*(1+$E$7)^(B43-1)*$D$32</f>
        <v>39.7978864696262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29.310976762031927</v>
      </c>
      <c r="G43" s="16">
        <f aca="true" t="shared" si="22" ref="G43:G50">F43*(1-$J$7)</f>
        <v>14.655488381015964</v>
      </c>
      <c r="H43" s="16">
        <f aca="true" t="shared" si="23" ref="H43:H57">F43-G43</f>
        <v>14.655488381015964</v>
      </c>
      <c r="I43" s="16">
        <f aca="true" t="shared" si="24" ref="I43:I56">H43+E43</f>
        <v>25.142398088610236</v>
      </c>
      <c r="J43" s="16">
        <f aca="true" t="shared" si="25" ref="J43:J57">I43+J42</f>
        <v>-68.07457709000552</v>
      </c>
      <c r="K43" s="18">
        <f t="shared" si="17"/>
        <v>0.9523809523809523</v>
      </c>
      <c r="L43" s="16">
        <f t="shared" si="14"/>
        <v>23.945141036771652</v>
      </c>
      <c r="M43" s="16">
        <f t="shared" si="18"/>
        <v>-90.7928080710264</v>
      </c>
      <c r="N43" s="18">
        <f t="shared" si="15"/>
        <v>0.8715617313870485</v>
      </c>
      <c r="O43" s="16">
        <f t="shared" si="16"/>
        <v>21.913152009331554</v>
      </c>
      <c r="P43" s="16">
        <f t="shared" si="19"/>
        <v>-119.91399863908885</v>
      </c>
    </row>
    <row r="44" spans="1:16" ht="13.5">
      <c r="A44" s="43">
        <v>44</v>
      </c>
      <c r="B44" s="41">
        <v>2</v>
      </c>
      <c r="C44" s="41"/>
      <c r="D44" s="42">
        <f>$D$32*$D$35*H35*(1+E35)^(B44-1)*$D$32</f>
        <v>39.7978864696262</v>
      </c>
      <c r="E44" s="66">
        <f t="shared" si="20"/>
        <v>10.486909707594272</v>
      </c>
      <c r="F44" s="42">
        <f t="shared" si="21"/>
        <v>29.310976762031927</v>
      </c>
      <c r="G44" s="42">
        <f t="shared" si="22"/>
        <v>14.655488381015964</v>
      </c>
      <c r="H44" s="42">
        <f t="shared" si="23"/>
        <v>14.655488381015964</v>
      </c>
      <c r="I44" s="42">
        <f t="shared" si="24"/>
        <v>25.142398088610236</v>
      </c>
      <c r="J44" s="42">
        <f t="shared" si="25"/>
        <v>-42.93217900139528</v>
      </c>
      <c r="K44" s="18">
        <f t="shared" si="17"/>
        <v>0.9070294784580498</v>
      </c>
      <c r="L44" s="16">
        <f t="shared" si="14"/>
        <v>22.80489622549681</v>
      </c>
      <c r="M44" s="16">
        <f t="shared" si="18"/>
        <v>-67.9879118455296</v>
      </c>
      <c r="N44" s="18">
        <f t="shared" si="15"/>
        <v>0.7596198516183896</v>
      </c>
      <c r="O44" s="16">
        <f t="shared" si="16"/>
        <v>19.09866470540059</v>
      </c>
      <c r="P44" s="16">
        <f t="shared" si="19"/>
        <v>-100.81533393368825</v>
      </c>
    </row>
    <row r="45" spans="1:16" ht="13.5">
      <c r="A45" s="58">
        <v>45</v>
      </c>
      <c r="B45" s="33">
        <v>3</v>
      </c>
      <c r="C45" s="11"/>
      <c r="D45" s="16">
        <f>$D$32*$D$35*I35*(1+E35)^(B45-1)*$D$32</f>
        <v>39.7978864696262</v>
      </c>
      <c r="E45" s="40">
        <f t="shared" si="20"/>
        <v>10.486909707594272</v>
      </c>
      <c r="F45" s="16">
        <f t="shared" si="21"/>
        <v>29.310976762031927</v>
      </c>
      <c r="G45" s="16">
        <f t="shared" si="22"/>
        <v>14.655488381015964</v>
      </c>
      <c r="H45" s="16">
        <f t="shared" si="23"/>
        <v>14.655488381015964</v>
      </c>
      <c r="I45" s="16">
        <f t="shared" si="24"/>
        <v>25.142398088610236</v>
      </c>
      <c r="J45" s="62">
        <f t="shared" si="25"/>
        <v>-17.789780912785048</v>
      </c>
      <c r="K45" s="18">
        <f t="shared" si="17"/>
        <v>0.863837598531476</v>
      </c>
      <c r="L45" s="16">
        <f t="shared" si="14"/>
        <v>21.71894878618744</v>
      </c>
      <c r="M45" s="16">
        <f t="shared" si="18"/>
        <v>-46.268963059342155</v>
      </c>
      <c r="N45" s="18">
        <f t="shared" si="15"/>
        <v>0.6620555930724966</v>
      </c>
      <c r="O45" s="16">
        <f t="shared" si="16"/>
        <v>16.645665277819656</v>
      </c>
      <c r="P45" s="16">
        <f t="shared" si="19"/>
        <v>-84.16966865586859</v>
      </c>
    </row>
    <row r="46" spans="1:16" ht="13.5">
      <c r="A46" s="58">
        <v>46</v>
      </c>
      <c r="B46" s="33">
        <v>4</v>
      </c>
      <c r="C46" s="11"/>
      <c r="D46" s="16">
        <f aca="true" t="shared" si="26" ref="D46:D57">$D$32*$D$35*(1+$E$7)^(B46-1)*$D$32</f>
        <v>39.7978864696262</v>
      </c>
      <c r="E46" s="40">
        <f t="shared" si="20"/>
        <v>10.486909707594272</v>
      </c>
      <c r="F46" s="16">
        <f t="shared" si="21"/>
        <v>29.310976762031927</v>
      </c>
      <c r="G46" s="16">
        <f t="shared" si="22"/>
        <v>14.655488381015964</v>
      </c>
      <c r="H46" s="16">
        <f t="shared" si="23"/>
        <v>14.655488381015964</v>
      </c>
      <c r="I46" s="16">
        <f t="shared" si="24"/>
        <v>25.142398088610236</v>
      </c>
      <c r="J46" s="62">
        <f t="shared" si="25"/>
        <v>7.352617175825188</v>
      </c>
      <c r="K46" s="18">
        <f t="shared" si="17"/>
        <v>0.822702474791882</v>
      </c>
      <c r="L46" s="16">
        <f t="shared" si="14"/>
        <v>20.684713129702324</v>
      </c>
      <c r="M46" s="16">
        <f t="shared" si="18"/>
        <v>-25.58424992963983</v>
      </c>
      <c r="N46" s="18">
        <f t="shared" si="15"/>
        <v>0.5770223189727444</v>
      </c>
      <c r="O46" s="16">
        <f t="shared" si="16"/>
        <v>14.507724849625774</v>
      </c>
      <c r="P46" s="16">
        <f t="shared" si="19"/>
        <v>-69.66194380624282</v>
      </c>
    </row>
    <row r="47" spans="1:16" ht="13.5">
      <c r="A47" s="43">
        <v>47</v>
      </c>
      <c r="B47" s="41">
        <v>5</v>
      </c>
      <c r="C47" s="11"/>
      <c r="D47" s="16">
        <f t="shared" si="26"/>
        <v>39.7978864696262</v>
      </c>
      <c r="E47" s="40">
        <f t="shared" si="20"/>
        <v>10.486909707594272</v>
      </c>
      <c r="F47" s="16">
        <f t="shared" si="21"/>
        <v>29.310976762031927</v>
      </c>
      <c r="G47" s="16">
        <f t="shared" si="22"/>
        <v>14.655488381015964</v>
      </c>
      <c r="H47" s="16">
        <f t="shared" si="23"/>
        <v>14.655488381015964</v>
      </c>
      <c r="I47" s="16">
        <f t="shared" si="24"/>
        <v>25.142398088610236</v>
      </c>
      <c r="J47" s="42">
        <f t="shared" si="25"/>
        <v>32.49501526443542</v>
      </c>
      <c r="K47" s="18">
        <f t="shared" si="17"/>
        <v>0.783526166468459</v>
      </c>
      <c r="L47" s="16">
        <f t="shared" si="14"/>
        <v>19.69972679019269</v>
      </c>
      <c r="M47" s="16">
        <f t="shared" si="18"/>
        <v>-5.884523139447143</v>
      </c>
      <c r="N47" s="18">
        <f t="shared" si="15"/>
        <v>0.5029105713728549</v>
      </c>
      <c r="O47" s="16">
        <f t="shared" si="16"/>
        <v>12.644377788426748</v>
      </c>
      <c r="P47" s="16">
        <f t="shared" si="19"/>
        <v>-57.017566017816065</v>
      </c>
    </row>
    <row r="48" spans="1:16" ht="13.5">
      <c r="A48" s="43">
        <v>48</v>
      </c>
      <c r="B48" s="11">
        <v>6</v>
      </c>
      <c r="C48" s="11"/>
      <c r="D48" s="16">
        <f t="shared" si="26"/>
        <v>39.7978864696262</v>
      </c>
      <c r="E48" s="40">
        <f t="shared" si="20"/>
        <v>10.486909707594272</v>
      </c>
      <c r="F48" s="16">
        <f t="shared" si="21"/>
        <v>29.310976762031927</v>
      </c>
      <c r="G48" s="16">
        <f t="shared" si="22"/>
        <v>14.655488381015964</v>
      </c>
      <c r="H48" s="16">
        <f t="shared" si="23"/>
        <v>14.655488381015964</v>
      </c>
      <c r="I48" s="16">
        <f t="shared" si="24"/>
        <v>25.142398088610236</v>
      </c>
      <c r="J48" s="16">
        <f t="shared" si="25"/>
        <v>57.63741335304566</v>
      </c>
      <c r="K48" s="18">
        <f t="shared" si="17"/>
        <v>0.7462153966366276</v>
      </c>
      <c r="L48" s="16">
        <f t="shared" si="14"/>
        <v>18.761644562088275</v>
      </c>
      <c r="M48" s="16">
        <f t="shared" si="18"/>
        <v>12.877121422641132</v>
      </c>
      <c r="N48" s="18">
        <f t="shared" si="15"/>
        <v>0.4383176083185752</v>
      </c>
      <c r="O48" s="16">
        <f t="shared" si="16"/>
        <v>11.020355797593155</v>
      </c>
      <c r="P48" s="16">
        <f t="shared" si="19"/>
        <v>-45.99721022022291</v>
      </c>
    </row>
    <row r="49" spans="1:16" ht="13.5">
      <c r="A49" s="43">
        <v>49</v>
      </c>
      <c r="B49" s="41">
        <v>7</v>
      </c>
      <c r="C49" s="41"/>
      <c r="D49" s="16">
        <f t="shared" si="26"/>
        <v>39.7978864696262</v>
      </c>
      <c r="E49" s="66">
        <f t="shared" si="20"/>
        <v>10.486909707594272</v>
      </c>
      <c r="F49" s="42">
        <f t="shared" si="21"/>
        <v>29.310976762031927</v>
      </c>
      <c r="G49" s="42">
        <f t="shared" si="22"/>
        <v>14.655488381015964</v>
      </c>
      <c r="H49" s="42">
        <f t="shared" si="23"/>
        <v>14.655488381015964</v>
      </c>
      <c r="I49" s="42">
        <f t="shared" si="24"/>
        <v>25.142398088610236</v>
      </c>
      <c r="J49" s="42">
        <f t="shared" si="25"/>
        <v>82.7798114416559</v>
      </c>
      <c r="K49" s="18">
        <f t="shared" si="17"/>
        <v>0.7106813301301215</v>
      </c>
      <c r="L49" s="16">
        <f t="shared" si="14"/>
        <v>17.868232916274547</v>
      </c>
      <c r="M49" s="16">
        <f t="shared" si="18"/>
        <v>30.74535433891568</v>
      </c>
      <c r="N49" s="18">
        <f t="shared" si="15"/>
        <v>0.3820208536035676</v>
      </c>
      <c r="O49" s="16">
        <f t="shared" si="16"/>
        <v>9.604920379451588</v>
      </c>
      <c r="P49" s="16">
        <f t="shared" si="19"/>
        <v>-36.392289840771326</v>
      </c>
    </row>
    <row r="50" spans="1:16" ht="13.5">
      <c r="A50" s="43">
        <v>50</v>
      </c>
      <c r="B50" s="41">
        <v>8</v>
      </c>
      <c r="C50" s="41"/>
      <c r="D50" s="16">
        <f t="shared" si="26"/>
        <v>39.7978864696262</v>
      </c>
      <c r="E50" s="66">
        <f t="shared" si="20"/>
        <v>10.486909707594272</v>
      </c>
      <c r="F50" s="42">
        <f t="shared" si="21"/>
        <v>29.310976762031927</v>
      </c>
      <c r="G50" s="42">
        <f t="shared" si="22"/>
        <v>14.655488381015964</v>
      </c>
      <c r="H50" s="42">
        <f t="shared" si="23"/>
        <v>14.655488381015964</v>
      </c>
      <c r="I50" s="42">
        <f t="shared" si="24"/>
        <v>25.142398088610236</v>
      </c>
      <c r="J50" s="42">
        <f t="shared" si="25"/>
        <v>107.92220953026613</v>
      </c>
      <c r="K50" s="18">
        <f t="shared" si="17"/>
        <v>0.6768393620286872</v>
      </c>
      <c r="L50" s="16">
        <f t="shared" si="14"/>
        <v>17.017364682166235</v>
      </c>
      <c r="M50" s="16">
        <f t="shared" si="18"/>
        <v>47.762719021081914</v>
      </c>
      <c r="N50" s="18">
        <f t="shared" si="15"/>
        <v>0.33295475659268353</v>
      </c>
      <c r="O50" s="16">
        <f t="shared" si="16"/>
        <v>8.371281035749572</v>
      </c>
      <c r="P50" s="16">
        <f t="shared" si="19"/>
        <v>-28.021008805021754</v>
      </c>
    </row>
    <row r="51" spans="1:16" ht="13.5">
      <c r="A51" s="43">
        <v>51</v>
      </c>
      <c r="B51" s="11">
        <v>9</v>
      </c>
      <c r="C51" s="11"/>
      <c r="D51" s="16">
        <f t="shared" si="26"/>
        <v>39.7978864696262</v>
      </c>
      <c r="E51" s="11"/>
      <c r="F51" s="16">
        <f t="shared" si="21"/>
        <v>39.7978864696262</v>
      </c>
      <c r="G51" s="16">
        <f aca="true" t="shared" si="27" ref="G51:G57">F51*$J$7</f>
        <v>19.8989432348131</v>
      </c>
      <c r="H51" s="16">
        <f t="shared" si="23"/>
        <v>19.8989432348131</v>
      </c>
      <c r="I51" s="16">
        <f t="shared" si="24"/>
        <v>19.8989432348131</v>
      </c>
      <c r="J51" s="16">
        <f t="shared" si="25"/>
        <v>127.82115276507923</v>
      </c>
      <c r="K51" s="18">
        <f t="shared" si="17"/>
        <v>0.6446089162177973</v>
      </c>
      <c r="L51" s="16">
        <f t="shared" si="14"/>
        <v>12.827036232472341</v>
      </c>
      <c r="M51" s="16">
        <f t="shared" si="18"/>
        <v>60.58975525355426</v>
      </c>
      <c r="N51" s="18">
        <f t="shared" si="15"/>
        <v>0.29019062412947255</v>
      </c>
      <c r="O51" s="16">
        <f t="shared" si="16"/>
        <v>5.774486756827359</v>
      </c>
      <c r="P51" s="16">
        <f t="shared" si="19"/>
        <v>-22.246522048194397</v>
      </c>
    </row>
    <row r="52" spans="1:16" ht="13.5">
      <c r="A52" s="43">
        <v>52</v>
      </c>
      <c r="B52" s="11">
        <v>10</v>
      </c>
      <c r="C52" s="11"/>
      <c r="D52" s="16">
        <f t="shared" si="26"/>
        <v>39.7978864696262</v>
      </c>
      <c r="E52" s="11"/>
      <c r="F52" s="16">
        <f t="shared" si="21"/>
        <v>39.7978864696262</v>
      </c>
      <c r="G52" s="16">
        <f t="shared" si="27"/>
        <v>19.8989432348131</v>
      </c>
      <c r="H52" s="16">
        <f t="shared" si="23"/>
        <v>19.8989432348131</v>
      </c>
      <c r="I52" s="16">
        <f t="shared" si="24"/>
        <v>19.8989432348131</v>
      </c>
      <c r="J52" s="16">
        <f t="shared" si="25"/>
        <v>147.72009599989232</v>
      </c>
      <c r="K52" s="18">
        <f t="shared" si="17"/>
        <v>0.6139132535407593</v>
      </c>
      <c r="L52" s="16">
        <f t="shared" si="14"/>
        <v>12.216224983306992</v>
      </c>
      <c r="M52" s="16">
        <f t="shared" si="18"/>
        <v>72.80598023686125</v>
      </c>
      <c r="N52" s="18">
        <f t="shared" si="15"/>
        <v>0.25291904279857136</v>
      </c>
      <c r="O52" s="16">
        <f t="shared" si="16"/>
        <v>5.032821675652037</v>
      </c>
      <c r="P52" s="16">
        <f t="shared" si="19"/>
        <v>-17.21370037254236</v>
      </c>
    </row>
    <row r="53" spans="1:16" ht="13.5">
      <c r="A53" s="43">
        <v>53</v>
      </c>
      <c r="B53" s="11">
        <v>11</v>
      </c>
      <c r="C53" s="11"/>
      <c r="D53" s="16">
        <f t="shared" si="26"/>
        <v>39.7978864696262</v>
      </c>
      <c r="E53" s="11"/>
      <c r="F53" s="16">
        <f t="shared" si="21"/>
        <v>39.7978864696262</v>
      </c>
      <c r="G53" s="16">
        <f t="shared" si="27"/>
        <v>19.8989432348131</v>
      </c>
      <c r="H53" s="16">
        <f t="shared" si="23"/>
        <v>19.8989432348131</v>
      </c>
      <c r="I53" s="16">
        <f t="shared" si="24"/>
        <v>19.8989432348131</v>
      </c>
      <c r="J53" s="16">
        <f t="shared" si="25"/>
        <v>167.6190392347054</v>
      </c>
      <c r="K53" s="18">
        <f t="shared" si="17"/>
        <v>0.5846792890864374</v>
      </c>
      <c r="L53" s="16">
        <f t="shared" si="14"/>
        <v>11.634499984101897</v>
      </c>
      <c r="M53" s="16">
        <f t="shared" si="18"/>
        <v>84.44048022096314</v>
      </c>
      <c r="N53" s="18">
        <f t="shared" si="15"/>
        <v>0.22043455884227786</v>
      </c>
      <c r="O53" s="16">
        <f t="shared" si="16"/>
        <v>4.386414773393555</v>
      </c>
      <c r="P53" s="16">
        <f t="shared" si="19"/>
        <v>-12.827285599148805</v>
      </c>
    </row>
    <row r="54" spans="1:16" ht="13.5">
      <c r="A54" s="43">
        <v>54</v>
      </c>
      <c r="B54" s="11">
        <v>12</v>
      </c>
      <c r="C54" s="11"/>
      <c r="D54" s="16">
        <f t="shared" si="26"/>
        <v>39.7978864696262</v>
      </c>
      <c r="E54" s="11"/>
      <c r="F54" s="16">
        <f t="shared" si="21"/>
        <v>39.7978864696262</v>
      </c>
      <c r="G54" s="16">
        <f t="shared" si="27"/>
        <v>19.8989432348131</v>
      </c>
      <c r="H54" s="16">
        <f t="shared" si="23"/>
        <v>19.8989432348131</v>
      </c>
      <c r="I54" s="16">
        <f t="shared" si="24"/>
        <v>19.8989432348131</v>
      </c>
      <c r="J54" s="16">
        <f t="shared" si="25"/>
        <v>187.5179824695185</v>
      </c>
      <c r="K54" s="18">
        <f t="shared" si="17"/>
        <v>0.5568374181775595</v>
      </c>
      <c r="L54" s="16">
        <f t="shared" si="14"/>
        <v>11.080476175335141</v>
      </c>
      <c r="M54" s="16">
        <f t="shared" si="18"/>
        <v>95.52095639629827</v>
      </c>
      <c r="N54" s="18">
        <f t="shared" si="15"/>
        <v>0.19212232576211594</v>
      </c>
      <c r="O54" s="16">
        <f t="shared" si="16"/>
        <v>3.8230312544806155</v>
      </c>
      <c r="P54" s="16">
        <f t="shared" si="19"/>
        <v>-9.00425434466819</v>
      </c>
    </row>
    <row r="55" spans="1:16" ht="13.5">
      <c r="A55" s="43">
        <v>55</v>
      </c>
      <c r="B55" s="11">
        <v>13</v>
      </c>
      <c r="C55" s="11"/>
      <c r="D55" s="16">
        <f t="shared" si="26"/>
        <v>39.7978864696262</v>
      </c>
      <c r="E55" s="11"/>
      <c r="F55" s="16">
        <f t="shared" si="21"/>
        <v>39.7978864696262</v>
      </c>
      <c r="G55" s="16">
        <f t="shared" si="27"/>
        <v>19.8989432348131</v>
      </c>
      <c r="H55" s="16">
        <f t="shared" si="23"/>
        <v>19.8989432348131</v>
      </c>
      <c r="I55" s="16">
        <f t="shared" si="24"/>
        <v>19.8989432348131</v>
      </c>
      <c r="J55" s="16">
        <f t="shared" si="25"/>
        <v>207.4169257043316</v>
      </c>
      <c r="K55" s="18">
        <f t="shared" si="17"/>
        <v>0.5303213506452946</v>
      </c>
      <c r="L55" s="16">
        <f t="shared" si="14"/>
        <v>10.55283445270013</v>
      </c>
      <c r="M55" s="16">
        <f t="shared" si="18"/>
        <v>106.0737908489984</v>
      </c>
      <c r="N55" s="18">
        <f t="shared" si="15"/>
        <v>0.16744646687933631</v>
      </c>
      <c r="O55" s="16">
        <f t="shared" si="16"/>
        <v>3.332007739301925</v>
      </c>
      <c r="P55" s="16">
        <f t="shared" si="19"/>
        <v>-5.672246605366265</v>
      </c>
    </row>
    <row r="56" spans="1:16" ht="13.5">
      <c r="A56" s="43">
        <v>56</v>
      </c>
      <c r="B56" s="11">
        <v>14</v>
      </c>
      <c r="C56" s="11"/>
      <c r="D56" s="16">
        <f t="shared" si="26"/>
        <v>39.7978864696262</v>
      </c>
      <c r="E56" s="11"/>
      <c r="F56" s="16">
        <f t="shared" si="21"/>
        <v>39.7978864696262</v>
      </c>
      <c r="G56" s="16">
        <f t="shared" si="27"/>
        <v>19.8989432348131</v>
      </c>
      <c r="H56" s="16">
        <f t="shared" si="23"/>
        <v>19.8989432348131</v>
      </c>
      <c r="I56" s="16">
        <f t="shared" si="24"/>
        <v>19.8989432348131</v>
      </c>
      <c r="J56" s="16">
        <f t="shared" si="25"/>
        <v>227.31586893914468</v>
      </c>
      <c r="K56" s="18">
        <f t="shared" si="17"/>
        <v>0.5050679529955189</v>
      </c>
      <c r="L56" s="16">
        <f t="shared" si="14"/>
        <v>10.050318526381082</v>
      </c>
      <c r="M56" s="16">
        <f t="shared" si="18"/>
        <v>116.12410937537948</v>
      </c>
      <c r="N56" s="18">
        <f t="shared" si="15"/>
        <v>0.14593993258799842</v>
      </c>
      <c r="O56" s="16">
        <f t="shared" si="16"/>
        <v>2.904050434261031</v>
      </c>
      <c r="P56" s="16">
        <f t="shared" si="19"/>
        <v>-2.768196171105234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16">
        <f t="shared" si="26"/>
        <v>39.7978864696262</v>
      </c>
      <c r="E57" s="11"/>
      <c r="F57" s="16">
        <f t="shared" si="21"/>
        <v>39.7978864696262</v>
      </c>
      <c r="G57" s="16">
        <f t="shared" si="27"/>
        <v>19.8989432348131</v>
      </c>
      <c r="H57" s="16">
        <f t="shared" si="23"/>
        <v>19.8989432348131</v>
      </c>
      <c r="I57" s="16">
        <f>H57+E57-C57</f>
        <v>21.763282738385413</v>
      </c>
      <c r="J57" s="16">
        <f t="shared" si="25"/>
        <v>249.0791516775301</v>
      </c>
      <c r="K57" s="18">
        <f t="shared" si="17"/>
        <v>0.4810170980909702</v>
      </c>
      <c r="L57" s="42">
        <f t="shared" si="14"/>
        <v>10.468511107751455</v>
      </c>
      <c r="M57" s="56">
        <f t="shared" si="18"/>
        <v>126.59262048313093</v>
      </c>
      <c r="N57" s="18">
        <f t="shared" si="15"/>
        <v>0.12719566032490504</v>
      </c>
      <c r="O57" s="16">
        <f t="shared" si="16"/>
        <v>2.76819511874654</v>
      </c>
      <c r="P57" s="56">
        <f t="shared" si="19"/>
        <v>-1.0523586939648055E-06</v>
      </c>
    </row>
    <row r="58" spans="1:13" ht="13.5">
      <c r="A58" s="43">
        <v>58</v>
      </c>
      <c r="G58" s="28" t="s">
        <v>34</v>
      </c>
      <c r="H58" s="7">
        <f>H30</f>
        <v>3</v>
      </c>
      <c r="I58" s="15" t="s">
        <v>9</v>
      </c>
      <c r="J58" s="17">
        <f>IF(J45&gt;0,IF(J44&lt;0,B44+(-J44)/(J45-J44),0),0)+IF(J46&gt;0,IF(J45&lt;0,B45+(-J45)/(J46-J45),0),0)+IF(J47&gt;0,IF(J46&lt;0,B46+(-J46)/(J47-J46),0),0)+IF(J48&gt;0,IF(J47&lt;0,B145+(-J47)/(J48-J47),0),0)+IF(J49&gt;0,IF(F48&lt;0,B48+(-J48)/(J49-J48),0),0)+IF(J50&gt;0,IF(J49&lt;0,B49+(-J49)/(J50-J49),0),0)+IF(J51&gt;0,IF(J50&lt;0,B50+(-J50)/(J51-J50),0),0)</f>
        <v>3.7075610230212686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5.685412352803743</v>
      </c>
      <c r="E62" s="17">
        <f>$E$7</f>
        <v>0</v>
      </c>
      <c r="F62" s="81"/>
      <c r="G62" s="39">
        <v>1</v>
      </c>
      <c r="H62" s="39">
        <v>1</v>
      </c>
      <c r="I62" s="39">
        <v>1</v>
      </c>
      <c r="J62" s="21">
        <v>0.5</v>
      </c>
      <c r="K62" s="18">
        <v>0.05</v>
      </c>
      <c r="L62" s="24"/>
      <c r="M62" s="42">
        <f>M84</f>
        <v>1.4896528185395426</v>
      </c>
      <c r="N62" s="24">
        <v>0.05411825580426781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1.2346883177456376</v>
      </c>
      <c r="O65" s="16">
        <f aca="true" t="shared" si="30" ref="O65:O84">I65*N65</f>
        <v>-6.333861974963265</v>
      </c>
      <c r="P65" s="16">
        <f>O65</f>
        <v>-6.333861974963265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1.1712996250156003</v>
      </c>
      <c r="O66" s="16">
        <f t="shared" si="30"/>
        <v>-14.02025929589678</v>
      </c>
      <c r="P66" s="16">
        <f aca="true" t="shared" si="33" ref="P66:P84">O66+P65</f>
        <v>-20.354121270860045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1.111165297219832</v>
      </c>
      <c r="O67" s="16">
        <f t="shared" si="30"/>
        <v>-13.300461517194432</v>
      </c>
      <c r="P67" s="16">
        <f t="shared" si="33"/>
        <v>-33.654582788054476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1.0541182558042679</v>
      </c>
      <c r="O68" s="16">
        <f t="shared" si="30"/>
        <v>-5.407550587134275</v>
      </c>
      <c r="P68" s="16">
        <f t="shared" si="33"/>
        <v>-39.06213337518875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-42.48208526854214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5.685412352803743</v>
      </c>
      <c r="E70" s="11">
        <f aca="true" t="shared" si="34" ref="E70:E77">SUM($C$65:$C$68)*0.9/8</f>
        <v>3.847445880022569</v>
      </c>
      <c r="F70" s="17">
        <f aca="true" t="shared" si="35" ref="F70:F84">D70-E70</f>
        <v>1.837966472781174</v>
      </c>
      <c r="G70" s="16">
        <f aca="true" t="shared" si="36" ref="G70:G77">F70*(1-$J$7)</f>
        <v>0.918983236390587</v>
      </c>
      <c r="H70" s="16">
        <f aca="true" t="shared" si="37" ref="H70:H84">F70-G70</f>
        <v>0.918983236390587</v>
      </c>
      <c r="I70" s="16">
        <f aca="true" t="shared" si="38" ref="I70:I83">H70+E70</f>
        <v>4.766429116413156</v>
      </c>
      <c r="J70" s="16">
        <f aca="true" t="shared" si="39" ref="J70:J84">I70+J69</f>
        <v>-29.433089817120788</v>
      </c>
      <c r="K70" s="18">
        <f t="shared" si="31"/>
        <v>0.9523809523809523</v>
      </c>
      <c r="L70" s="16">
        <f t="shared" si="28"/>
        <v>4.539456301345862</v>
      </c>
      <c r="M70" s="16">
        <f t="shared" si="32"/>
        <v>-37.55569488102339</v>
      </c>
      <c r="N70" s="18">
        <f t="shared" si="29"/>
        <v>0.948660166441215</v>
      </c>
      <c r="O70" s="16">
        <f t="shared" si="30"/>
        <v>4.5217214389067575</v>
      </c>
      <c r="P70" s="16">
        <f t="shared" si="33"/>
        <v>-37.960363829635384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5.685412352803743</v>
      </c>
      <c r="E71" s="11">
        <f t="shared" si="34"/>
        <v>3.847445880022569</v>
      </c>
      <c r="F71" s="17">
        <f t="shared" si="35"/>
        <v>1.837966472781174</v>
      </c>
      <c r="G71" s="16">
        <f t="shared" si="36"/>
        <v>0.918983236390587</v>
      </c>
      <c r="H71" s="16">
        <f t="shared" si="37"/>
        <v>0.918983236390587</v>
      </c>
      <c r="I71" s="16">
        <f t="shared" si="38"/>
        <v>4.766429116413156</v>
      </c>
      <c r="J71" s="16">
        <f t="shared" si="39"/>
        <v>-24.66666070070763</v>
      </c>
      <c r="K71" s="18">
        <f t="shared" si="31"/>
        <v>0.9070294784580498</v>
      </c>
      <c r="L71" s="16">
        <f t="shared" si="28"/>
        <v>4.323291715567488</v>
      </c>
      <c r="M71" s="16">
        <f t="shared" si="32"/>
        <v>-33.232403165455906</v>
      </c>
      <c r="N71" s="18">
        <f t="shared" si="29"/>
        <v>0.8999561113922736</v>
      </c>
      <c r="O71" s="16">
        <f t="shared" si="30"/>
        <v>4.289577012834094</v>
      </c>
      <c r="P71" s="16">
        <f t="shared" si="33"/>
        <v>-33.67078681680129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5.685412352803743</v>
      </c>
      <c r="E72" s="11">
        <f t="shared" si="34"/>
        <v>3.847445880022569</v>
      </c>
      <c r="F72" s="17">
        <f t="shared" si="35"/>
        <v>1.837966472781174</v>
      </c>
      <c r="G72" s="16">
        <f t="shared" si="36"/>
        <v>0.918983236390587</v>
      </c>
      <c r="H72" s="16">
        <f t="shared" si="37"/>
        <v>0.918983236390587</v>
      </c>
      <c r="I72" s="16">
        <f t="shared" si="38"/>
        <v>4.766429116413156</v>
      </c>
      <c r="J72" s="16">
        <f t="shared" si="39"/>
        <v>-19.900231584294474</v>
      </c>
      <c r="K72" s="18">
        <f t="shared" si="31"/>
        <v>0.863837598531476</v>
      </c>
      <c r="L72" s="16">
        <f t="shared" si="28"/>
        <v>4.117420681492846</v>
      </c>
      <c r="M72" s="16">
        <f t="shared" si="32"/>
        <v>-29.11498248396306</v>
      </c>
      <c r="N72" s="18">
        <f t="shared" si="29"/>
        <v>0.8537525144231829</v>
      </c>
      <c r="O72" s="16">
        <f t="shared" si="30"/>
        <v>4.0693508429576015</v>
      </c>
      <c r="P72" s="16">
        <f t="shared" si="33"/>
        <v>-29.60143597384369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5.685412352803743</v>
      </c>
      <c r="E73" s="41">
        <f t="shared" si="34"/>
        <v>3.847445880022569</v>
      </c>
      <c r="F73" s="39">
        <f t="shared" si="35"/>
        <v>1.837966472781174</v>
      </c>
      <c r="G73" s="42">
        <f t="shared" si="36"/>
        <v>0.918983236390587</v>
      </c>
      <c r="H73" s="42">
        <f t="shared" si="37"/>
        <v>0.918983236390587</v>
      </c>
      <c r="I73" s="42">
        <f t="shared" si="38"/>
        <v>4.766429116413156</v>
      </c>
      <c r="J73" s="42">
        <f t="shared" si="39"/>
        <v>-15.133802467881317</v>
      </c>
      <c r="K73" s="18">
        <f t="shared" si="31"/>
        <v>0.822702474791882</v>
      </c>
      <c r="L73" s="16">
        <f t="shared" si="28"/>
        <v>3.921353029993187</v>
      </c>
      <c r="M73" s="16">
        <f t="shared" si="32"/>
        <v>-25.193629453969873</v>
      </c>
      <c r="N73" s="18">
        <f t="shared" si="29"/>
        <v>0.8099210024323025</v>
      </c>
      <c r="O73" s="16">
        <f t="shared" si="30"/>
        <v>3.860431047987857</v>
      </c>
      <c r="P73" s="16">
        <f t="shared" si="33"/>
        <v>-25.741004925855833</v>
      </c>
    </row>
    <row r="74" spans="1:16" ht="13.5">
      <c r="A74" s="60">
        <v>74</v>
      </c>
      <c r="B74" s="41">
        <v>5</v>
      </c>
      <c r="C74" s="41"/>
      <c r="D74" s="42">
        <f t="shared" si="40"/>
        <v>5.685412352803743</v>
      </c>
      <c r="E74" s="41">
        <f t="shared" si="34"/>
        <v>3.847445880022569</v>
      </c>
      <c r="F74" s="39">
        <f t="shared" si="35"/>
        <v>1.837966472781174</v>
      </c>
      <c r="G74" s="42">
        <f t="shared" si="36"/>
        <v>0.918983236390587</v>
      </c>
      <c r="H74" s="42">
        <f t="shared" si="37"/>
        <v>0.918983236390587</v>
      </c>
      <c r="I74" s="42">
        <f t="shared" si="38"/>
        <v>4.766429116413156</v>
      </c>
      <c r="J74" s="42">
        <f t="shared" si="39"/>
        <v>-10.36737335146816</v>
      </c>
      <c r="K74" s="18">
        <f t="shared" si="31"/>
        <v>0.783526166468459</v>
      </c>
      <c r="L74" s="16">
        <f t="shared" si="28"/>
        <v>3.7346219333268444</v>
      </c>
      <c r="M74" s="16">
        <f t="shared" si="32"/>
        <v>-21.459007520643027</v>
      </c>
      <c r="N74" s="18">
        <f t="shared" si="29"/>
        <v>0.7683397929716638</v>
      </c>
      <c r="O74" s="16">
        <f t="shared" si="30"/>
        <v>3.6622371605189947</v>
      </c>
      <c r="P74" s="16">
        <f t="shared" si="33"/>
        <v>-22.07876776533684</v>
      </c>
    </row>
    <row r="75" spans="1:16" ht="13.5">
      <c r="A75" s="43">
        <v>75</v>
      </c>
      <c r="B75" s="41">
        <v>6</v>
      </c>
      <c r="C75" s="11"/>
      <c r="D75" s="16">
        <f t="shared" si="40"/>
        <v>5.685412352803743</v>
      </c>
      <c r="E75" s="11">
        <f t="shared" si="34"/>
        <v>3.847445880022569</v>
      </c>
      <c r="F75" s="17">
        <f t="shared" si="35"/>
        <v>1.837966472781174</v>
      </c>
      <c r="G75" s="16">
        <f t="shared" si="36"/>
        <v>0.918983236390587</v>
      </c>
      <c r="H75" s="16">
        <f t="shared" si="37"/>
        <v>0.918983236390587</v>
      </c>
      <c r="I75" s="16">
        <f t="shared" si="38"/>
        <v>4.766429116413156</v>
      </c>
      <c r="J75" s="42">
        <f t="shared" si="39"/>
        <v>-5.600944235055004</v>
      </c>
      <c r="K75" s="18">
        <f t="shared" si="31"/>
        <v>0.7462153966366276</v>
      </c>
      <c r="L75" s="16">
        <f t="shared" si="28"/>
        <v>3.5567827936446137</v>
      </c>
      <c r="M75" s="16">
        <f t="shared" si="32"/>
        <v>-17.902224726998412</v>
      </c>
      <c r="N75" s="18">
        <f t="shared" si="29"/>
        <v>0.7288933558839071</v>
      </c>
      <c r="O75" s="16">
        <f t="shared" si="30"/>
        <v>3.4742185142451514</v>
      </c>
      <c r="P75" s="16">
        <f t="shared" si="33"/>
        <v>-18.604549251091687</v>
      </c>
    </row>
    <row r="76" spans="1:16" ht="13.5">
      <c r="A76" s="58">
        <v>76</v>
      </c>
      <c r="B76" s="33">
        <v>7</v>
      </c>
      <c r="C76" s="11"/>
      <c r="D76" s="16">
        <f t="shared" si="40"/>
        <v>5.685412352803743</v>
      </c>
      <c r="E76" s="11">
        <f t="shared" si="34"/>
        <v>3.847445880022569</v>
      </c>
      <c r="F76" s="17">
        <f t="shared" si="35"/>
        <v>1.837966472781174</v>
      </c>
      <c r="G76" s="16">
        <f t="shared" si="36"/>
        <v>0.918983236390587</v>
      </c>
      <c r="H76" s="16">
        <f t="shared" si="37"/>
        <v>0.918983236390587</v>
      </c>
      <c r="I76" s="16">
        <f t="shared" si="38"/>
        <v>4.766429116413156</v>
      </c>
      <c r="J76" s="62">
        <f t="shared" si="39"/>
        <v>-0.834515118641848</v>
      </c>
      <c r="K76" s="18">
        <f t="shared" si="31"/>
        <v>0.7106813301301215</v>
      </c>
      <c r="L76" s="16">
        <f t="shared" si="28"/>
        <v>3.3874121844234413</v>
      </c>
      <c r="M76" s="16">
        <f t="shared" si="32"/>
        <v>-14.51481254257497</v>
      </c>
      <c r="N76" s="18">
        <f t="shared" si="29"/>
        <v>0.6914720923107232</v>
      </c>
      <c r="O76" s="16">
        <f t="shared" si="30"/>
        <v>3.2958527139769562</v>
      </c>
      <c r="P76" s="16">
        <f t="shared" si="33"/>
        <v>-15.30869653711473</v>
      </c>
    </row>
    <row r="77" spans="1:16" ht="13.5">
      <c r="A77" s="58">
        <v>77</v>
      </c>
      <c r="B77" s="33">
        <v>8</v>
      </c>
      <c r="C77" s="11"/>
      <c r="D77" s="16">
        <f t="shared" si="40"/>
        <v>5.685412352803743</v>
      </c>
      <c r="E77" s="11">
        <f t="shared" si="34"/>
        <v>3.847445880022569</v>
      </c>
      <c r="F77" s="17">
        <f t="shared" si="35"/>
        <v>1.837966472781174</v>
      </c>
      <c r="G77" s="16">
        <f t="shared" si="36"/>
        <v>0.918983236390587</v>
      </c>
      <c r="H77" s="16">
        <f t="shared" si="37"/>
        <v>0.918983236390587</v>
      </c>
      <c r="I77" s="16">
        <f t="shared" si="38"/>
        <v>4.766429116413156</v>
      </c>
      <c r="J77" s="62">
        <f t="shared" si="39"/>
        <v>3.931913997771308</v>
      </c>
      <c r="K77" s="18">
        <f t="shared" si="31"/>
        <v>0.6768393620286872</v>
      </c>
      <c r="L77" s="16">
        <f t="shared" si="28"/>
        <v>3.22610684230804</v>
      </c>
      <c r="M77" s="16">
        <f t="shared" si="32"/>
        <v>-11.28870570026693</v>
      </c>
      <c r="N77" s="18">
        <f t="shared" si="29"/>
        <v>0.6559720301809457</v>
      </c>
      <c r="O77" s="16">
        <f t="shared" si="30"/>
        <v>3.1266441842071093</v>
      </c>
      <c r="P77" s="16">
        <f t="shared" si="33"/>
        <v>-12.182052352907622</v>
      </c>
    </row>
    <row r="78" spans="1:16" ht="13.5">
      <c r="A78" s="43">
        <v>78</v>
      </c>
      <c r="B78" s="11">
        <v>9</v>
      </c>
      <c r="C78" s="11"/>
      <c r="D78" s="16">
        <f t="shared" si="40"/>
        <v>5.685412352803743</v>
      </c>
      <c r="E78" s="11"/>
      <c r="F78" s="17">
        <f t="shared" si="35"/>
        <v>5.685412352803743</v>
      </c>
      <c r="G78" s="16">
        <f aca="true" t="shared" si="41" ref="G78:G84">F78*$J$7</f>
        <v>2.8427061764018715</v>
      </c>
      <c r="H78" s="16">
        <f t="shared" si="37"/>
        <v>2.8427061764018715</v>
      </c>
      <c r="I78" s="16">
        <f t="shared" si="38"/>
        <v>2.8427061764018715</v>
      </c>
      <c r="J78" s="16">
        <f t="shared" si="39"/>
        <v>6.7746201741731795</v>
      </c>
      <c r="K78" s="18">
        <f t="shared" si="31"/>
        <v>0.6446089162177973</v>
      </c>
      <c r="L78" s="16">
        <f t="shared" si="28"/>
        <v>1.8324337474960488</v>
      </c>
      <c r="M78" s="16">
        <f t="shared" si="32"/>
        <v>-9.456271952770882</v>
      </c>
      <c r="N78" s="18">
        <f t="shared" si="29"/>
        <v>0.6222945353322377</v>
      </c>
      <c r="O78" s="16">
        <f t="shared" si="30"/>
        <v>1.7690005191300846</v>
      </c>
      <c r="P78" s="16">
        <f t="shared" si="33"/>
        <v>-10.413051833777537</v>
      </c>
    </row>
    <row r="79" spans="1:16" ht="13.5">
      <c r="A79" s="43">
        <v>79</v>
      </c>
      <c r="B79" s="41">
        <v>10</v>
      </c>
      <c r="C79" s="41"/>
      <c r="D79" s="16">
        <f t="shared" si="40"/>
        <v>5.685412352803743</v>
      </c>
      <c r="E79" s="41"/>
      <c r="F79" s="39">
        <f t="shared" si="35"/>
        <v>5.685412352803743</v>
      </c>
      <c r="G79" s="42">
        <f t="shared" si="41"/>
        <v>2.8427061764018715</v>
      </c>
      <c r="H79" s="42">
        <f t="shared" si="37"/>
        <v>2.8427061764018715</v>
      </c>
      <c r="I79" s="42">
        <f t="shared" si="38"/>
        <v>2.8427061764018715</v>
      </c>
      <c r="J79" s="42">
        <f t="shared" si="39"/>
        <v>9.617326350575052</v>
      </c>
      <c r="K79" s="18">
        <f t="shared" si="31"/>
        <v>0.6139132535407593</v>
      </c>
      <c r="L79" s="16">
        <f t="shared" si="28"/>
        <v>1.7451749976152846</v>
      </c>
      <c r="M79" s="16">
        <f t="shared" si="32"/>
        <v>-7.711096955155597</v>
      </c>
      <c r="N79" s="18">
        <f t="shared" si="29"/>
        <v>0.590346037463739</v>
      </c>
      <c r="O79" s="16">
        <f t="shared" si="30"/>
        <v>1.6781803269125415</v>
      </c>
      <c r="P79" s="16">
        <f t="shared" si="33"/>
        <v>-8.734871506864996</v>
      </c>
    </row>
    <row r="80" spans="1:16" ht="13.5">
      <c r="A80" s="43">
        <v>80</v>
      </c>
      <c r="B80" s="41">
        <v>11</v>
      </c>
      <c r="C80" s="41"/>
      <c r="D80" s="16">
        <f t="shared" si="40"/>
        <v>5.685412352803743</v>
      </c>
      <c r="E80" s="41"/>
      <c r="F80" s="39">
        <f t="shared" si="35"/>
        <v>5.685412352803743</v>
      </c>
      <c r="G80" s="42">
        <f t="shared" si="41"/>
        <v>2.8427061764018715</v>
      </c>
      <c r="H80" s="42">
        <f t="shared" si="37"/>
        <v>2.8427061764018715</v>
      </c>
      <c r="I80" s="42">
        <f t="shared" si="38"/>
        <v>2.8427061764018715</v>
      </c>
      <c r="J80" s="42">
        <f t="shared" si="39"/>
        <v>12.460032526976924</v>
      </c>
      <c r="K80" s="18">
        <f t="shared" si="31"/>
        <v>0.5846792890864374</v>
      </c>
      <c r="L80" s="16">
        <f t="shared" si="28"/>
        <v>1.662071426300271</v>
      </c>
      <c r="M80" s="16">
        <f t="shared" si="32"/>
        <v>-6.049025528855326</v>
      </c>
      <c r="N80" s="18">
        <f t="shared" si="29"/>
        <v>0.5600377701582624</v>
      </c>
      <c r="O80" s="16">
        <f t="shared" si="30"/>
        <v>1.5920228282472242</v>
      </c>
      <c r="P80" s="16">
        <f t="shared" si="33"/>
        <v>-7.1428486786177725</v>
      </c>
    </row>
    <row r="81" spans="1:16" ht="13.5">
      <c r="A81" s="43">
        <v>81</v>
      </c>
      <c r="B81" s="11">
        <v>12</v>
      </c>
      <c r="C81" s="11"/>
      <c r="D81" s="16">
        <f t="shared" si="40"/>
        <v>5.685412352803743</v>
      </c>
      <c r="E81" s="11"/>
      <c r="F81" s="17">
        <f t="shared" si="35"/>
        <v>5.685412352803743</v>
      </c>
      <c r="G81" s="16">
        <f t="shared" si="41"/>
        <v>2.8427061764018715</v>
      </c>
      <c r="H81" s="16">
        <f t="shared" si="37"/>
        <v>2.8427061764018715</v>
      </c>
      <c r="I81" s="16">
        <f t="shared" si="38"/>
        <v>2.8427061764018715</v>
      </c>
      <c r="J81" s="16">
        <f t="shared" si="39"/>
        <v>15.302738703378797</v>
      </c>
      <c r="K81" s="18">
        <f t="shared" si="31"/>
        <v>0.5568374181775595</v>
      </c>
      <c r="L81" s="16">
        <f t="shared" si="28"/>
        <v>1.5829251679050202</v>
      </c>
      <c r="M81" s="16">
        <f t="shared" si="32"/>
        <v>-4.466100360950306</v>
      </c>
      <c r="N81" s="18">
        <f t="shared" si="29"/>
        <v>0.5312855242517042</v>
      </c>
      <c r="O81" s="16">
        <f t="shared" si="30"/>
        <v>1.5102886412232257</v>
      </c>
      <c r="P81" s="16">
        <f t="shared" si="33"/>
        <v>-5.632560037394547</v>
      </c>
    </row>
    <row r="82" spans="1:16" ht="13.5">
      <c r="A82" s="43">
        <v>82</v>
      </c>
      <c r="B82" s="11">
        <v>13</v>
      </c>
      <c r="C82" s="11"/>
      <c r="D82" s="16">
        <f t="shared" si="40"/>
        <v>5.685412352803743</v>
      </c>
      <c r="E82" s="11"/>
      <c r="F82" s="17">
        <f t="shared" si="35"/>
        <v>5.685412352803743</v>
      </c>
      <c r="G82" s="16">
        <f t="shared" si="41"/>
        <v>2.8427061764018715</v>
      </c>
      <c r="H82" s="16">
        <f t="shared" si="37"/>
        <v>2.8427061764018715</v>
      </c>
      <c r="I82" s="16">
        <f t="shared" si="38"/>
        <v>2.8427061764018715</v>
      </c>
      <c r="J82" s="16">
        <f t="shared" si="39"/>
        <v>18.14544487978067</v>
      </c>
      <c r="K82" s="18">
        <f t="shared" si="31"/>
        <v>0.5303213506452946</v>
      </c>
      <c r="L82" s="16">
        <f t="shared" si="28"/>
        <v>1.5075477789571616</v>
      </c>
      <c r="M82" s="16">
        <f t="shared" si="32"/>
        <v>-2.9585525819931444</v>
      </c>
      <c r="N82" s="18">
        <f t="shared" si="29"/>
        <v>0.5040094138644298</v>
      </c>
      <c r="O82" s="16">
        <f t="shared" si="30"/>
        <v>1.4327506737571016</v>
      </c>
      <c r="P82" s="16">
        <f t="shared" si="33"/>
        <v>-4.199809363637446</v>
      </c>
    </row>
    <row r="83" spans="1:16" ht="13.5">
      <c r="A83" s="43">
        <v>83</v>
      </c>
      <c r="B83" s="11">
        <v>14</v>
      </c>
      <c r="C83" s="11"/>
      <c r="D83" s="16">
        <f t="shared" si="40"/>
        <v>5.685412352803743</v>
      </c>
      <c r="E83" s="11"/>
      <c r="F83" s="17">
        <f t="shared" si="35"/>
        <v>5.685412352803743</v>
      </c>
      <c r="G83" s="16">
        <f t="shared" si="41"/>
        <v>2.8427061764018715</v>
      </c>
      <c r="H83" s="16">
        <f t="shared" si="37"/>
        <v>2.8427061764018715</v>
      </c>
      <c r="I83" s="16">
        <f t="shared" si="38"/>
        <v>2.8427061764018715</v>
      </c>
      <c r="J83" s="16">
        <f t="shared" si="39"/>
        <v>20.98815105618254</v>
      </c>
      <c r="K83" s="18">
        <f t="shared" si="31"/>
        <v>0.5050679529955189</v>
      </c>
      <c r="L83" s="16">
        <f t="shared" si="28"/>
        <v>1.4357597894830116</v>
      </c>
      <c r="M83" s="16">
        <f t="shared" si="32"/>
        <v>-1.5227927925101328</v>
      </c>
      <c r="N83" s="18">
        <f t="shared" si="29"/>
        <v>0.4781336544445691</v>
      </c>
      <c r="O83" s="16">
        <f t="shared" si="30"/>
        <v>1.3591934926351747</v>
      </c>
      <c r="P83" s="16">
        <f t="shared" si="33"/>
        <v>-2.840615871002271</v>
      </c>
    </row>
    <row r="84" spans="1:16" ht="13.5">
      <c r="A84" s="43">
        <v>84</v>
      </c>
      <c r="B84" s="11">
        <v>15</v>
      </c>
      <c r="C84" s="16">
        <f>-C69</f>
        <v>-3.4199518933533946</v>
      </c>
      <c r="D84" s="16">
        <f t="shared" si="40"/>
        <v>5.685412352803743</v>
      </c>
      <c r="E84" s="11"/>
      <c r="F84" s="17">
        <f t="shared" si="35"/>
        <v>5.685412352803743</v>
      </c>
      <c r="G84" s="16">
        <f t="shared" si="41"/>
        <v>2.8427061764018715</v>
      </c>
      <c r="H84" s="16">
        <f t="shared" si="37"/>
        <v>2.8427061764018715</v>
      </c>
      <c r="I84" s="16">
        <f>H84+E84-C84</f>
        <v>6.2626580697552665</v>
      </c>
      <c r="J84" s="16">
        <f t="shared" si="39"/>
        <v>27.250809125937806</v>
      </c>
      <c r="K84" s="18">
        <f t="shared" si="31"/>
        <v>0.4810170980909702</v>
      </c>
      <c r="L84" s="42">
        <f t="shared" si="28"/>
        <v>3.0124456110496753</v>
      </c>
      <c r="M84" s="56">
        <f t="shared" si="32"/>
        <v>1.4896528185395426</v>
      </c>
      <c r="N84" s="18">
        <f t="shared" si="29"/>
        <v>0.4535863522065314</v>
      </c>
      <c r="O84" s="16">
        <f t="shared" si="30"/>
        <v>2.840656228977088</v>
      </c>
      <c r="P84" s="56">
        <f t="shared" si="33"/>
        <v>4.03579748171623E-05</v>
      </c>
    </row>
    <row r="85" spans="1:13" ht="13.5">
      <c r="A85" s="43">
        <v>85</v>
      </c>
      <c r="G85" s="28" t="s">
        <v>34</v>
      </c>
      <c r="H85" s="7">
        <f>H58</f>
        <v>3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</f>
        <v>7.175081827141455</v>
      </c>
      <c r="K85" s="77" t="s">
        <v>103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227.4164941121497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51.16871117523369</v>
      </c>
      <c r="E89" s="17">
        <f>$E$7</f>
        <v>0</v>
      </c>
      <c r="F89" s="81"/>
      <c r="G89" s="39">
        <v>1</v>
      </c>
      <c r="H89" s="39">
        <v>1</v>
      </c>
      <c r="I89" s="39">
        <v>1</v>
      </c>
      <c r="J89" s="21">
        <v>0.5</v>
      </c>
      <c r="K89" s="18">
        <v>0.05</v>
      </c>
      <c r="L89" s="24"/>
      <c r="M89" s="42">
        <f>M111</f>
        <v>80.47753629933793</v>
      </c>
      <c r="N89" s="24">
        <v>0.08057616102213207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34.112474116822455</v>
      </c>
      <c r="D92" s="16"/>
      <c r="E92" s="11"/>
      <c r="F92" s="17"/>
      <c r="G92" s="16"/>
      <c r="H92" s="16"/>
      <c r="I92" s="16">
        <f>-C92</f>
        <v>-34.112474116822455</v>
      </c>
      <c r="J92" s="16">
        <f>I92</f>
        <v>-34.112474116822455</v>
      </c>
      <c r="K92" s="18">
        <f>1/(1+$K$7)^$B92</f>
        <v>1.21550625</v>
      </c>
      <c r="L92" s="16">
        <f aca="true" t="shared" si="42" ref="L92:L111">I92*K92</f>
        <v>-41.46392549196092</v>
      </c>
      <c r="M92" s="16">
        <f>L92</f>
        <v>-41.46392549196092</v>
      </c>
      <c r="N92" s="18">
        <f aca="true" t="shared" si="43" ref="N92:N111">1/(1+$N$89)^$B92</f>
        <v>1.3633944718399411</v>
      </c>
      <c r="O92" s="16">
        <f aca="true" t="shared" si="44" ref="O92:O111">I92*N92</f>
        <v>-46.508758631658814</v>
      </c>
      <c r="P92" s="16">
        <f>O92</f>
        <v>-46.508758631658814</v>
      </c>
    </row>
    <row r="93" spans="1:16" ht="13.5">
      <c r="A93" s="43">
        <v>93</v>
      </c>
      <c r="B93" s="11">
        <v>-3</v>
      </c>
      <c r="C93" s="40">
        <f>C11+C39+IF(M62&gt;0,C66,0)</f>
        <v>79.5957729392524</v>
      </c>
      <c r="D93" s="16"/>
      <c r="E93" s="11"/>
      <c r="F93" s="17"/>
      <c r="G93" s="16"/>
      <c r="H93" s="16"/>
      <c r="I93" s="16">
        <f>-C93</f>
        <v>-79.5957729392524</v>
      </c>
      <c r="J93" s="16">
        <f>I93+J92</f>
        <v>-113.70824705607485</v>
      </c>
      <c r="K93" s="18">
        <f aca="true" t="shared" si="45" ref="K93:K111">1/(1+$K$7)^B93</f>
        <v>1.1576250000000001</v>
      </c>
      <c r="L93" s="16">
        <f t="shared" si="42"/>
        <v>-92.14205664880207</v>
      </c>
      <c r="M93" s="16">
        <f aca="true" t="shared" si="46" ref="M93:M111">M92+L93</f>
        <v>-133.605982140763</v>
      </c>
      <c r="N93" s="18">
        <f t="shared" si="43"/>
        <v>1.2617291783952436</v>
      </c>
      <c r="O93" s="16">
        <f t="shared" si="44"/>
        <v>-100.42830919437729</v>
      </c>
      <c r="P93" s="16">
        <f aca="true" t="shared" si="47" ref="P93:P110">O93+P92</f>
        <v>-146.9370678260361</v>
      </c>
    </row>
    <row r="94" spans="1:16" ht="13.5">
      <c r="A94" s="43">
        <v>94</v>
      </c>
      <c r="B94" s="11">
        <v>-2</v>
      </c>
      <c r="C94" s="40">
        <f>C12+C40+IF(M62&gt;0,C67,0)</f>
        <v>79.5957729392524</v>
      </c>
      <c r="D94" s="16"/>
      <c r="E94" s="11"/>
      <c r="F94" s="17"/>
      <c r="G94" s="16"/>
      <c r="H94" s="16"/>
      <c r="I94" s="16">
        <f>-C94</f>
        <v>-79.5957729392524</v>
      </c>
      <c r="J94" s="16">
        <f>I94+J93</f>
        <v>-193.30401999532725</v>
      </c>
      <c r="K94" s="18">
        <f t="shared" si="45"/>
        <v>1.1025</v>
      </c>
      <c r="L94" s="16">
        <f t="shared" si="42"/>
        <v>-87.75433966552578</v>
      </c>
      <c r="M94" s="16">
        <f t="shared" si="46"/>
        <v>-221.36032180628877</v>
      </c>
      <c r="N94" s="18">
        <f t="shared" si="43"/>
        <v>1.1676448397693286</v>
      </c>
      <c r="O94" s="16">
        <f t="shared" si="44"/>
        <v>-92.93959353996924</v>
      </c>
      <c r="P94" s="16">
        <f t="shared" si="47"/>
        <v>-239.87666136600535</v>
      </c>
    </row>
    <row r="95" spans="1:16" ht="13.5">
      <c r="A95" s="43">
        <v>95</v>
      </c>
      <c r="B95" s="11">
        <v>-1</v>
      </c>
      <c r="C95" s="40">
        <f>C13+C41+IF(M62&gt;0,C68,0)</f>
        <v>34.112474116822455</v>
      </c>
      <c r="D95" s="16"/>
      <c r="E95" s="11"/>
      <c r="F95" s="17"/>
      <c r="G95" s="16"/>
      <c r="H95" s="16"/>
      <c r="I95" s="16">
        <f>-C95</f>
        <v>-34.112474116822455</v>
      </c>
      <c r="J95" s="16">
        <f>I95+J94</f>
        <v>-227.4164941121497</v>
      </c>
      <c r="K95" s="18">
        <f t="shared" si="45"/>
        <v>1.05</v>
      </c>
      <c r="L95" s="16">
        <f t="shared" si="42"/>
        <v>-35.81809782266358</v>
      </c>
      <c r="M95" s="16">
        <f t="shared" si="46"/>
        <v>-257.1784196289523</v>
      </c>
      <c r="N95" s="18">
        <f t="shared" si="43"/>
        <v>1.080576161022132</v>
      </c>
      <c r="O95" s="16">
        <f t="shared" si="44"/>
        <v>-36.86112632412285</v>
      </c>
      <c r="P95" s="16">
        <f t="shared" si="47"/>
        <v>-276.7377876901282</v>
      </c>
    </row>
    <row r="96" spans="1:16" ht="13.5">
      <c r="A96" s="43">
        <v>96</v>
      </c>
      <c r="B96" s="11">
        <v>0</v>
      </c>
      <c r="C96" s="40">
        <f>SUM(C92:C95)*$O$4</f>
        <v>22.741649411214972</v>
      </c>
      <c r="D96" s="16"/>
      <c r="E96" s="11"/>
      <c r="F96" s="17"/>
      <c r="G96" s="16"/>
      <c r="H96" s="16"/>
      <c r="I96" s="16">
        <f>-C96</f>
        <v>-22.741649411214972</v>
      </c>
      <c r="J96" s="16">
        <f>J95</f>
        <v>-227.4164941121497</v>
      </c>
      <c r="K96" s="18">
        <f t="shared" si="45"/>
        <v>1</v>
      </c>
      <c r="L96" s="16">
        <f t="shared" si="42"/>
        <v>-22.741649411214972</v>
      </c>
      <c r="M96" s="16">
        <f t="shared" si="46"/>
        <v>-279.9200690401673</v>
      </c>
      <c r="N96" s="18">
        <f t="shared" si="43"/>
        <v>1</v>
      </c>
      <c r="O96" s="16">
        <f t="shared" si="44"/>
        <v>-22.741649411214972</v>
      </c>
      <c r="P96" s="16">
        <f t="shared" si="47"/>
        <v>-299.47943710134314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51.16871117523369</v>
      </c>
      <c r="E97" s="11">
        <f aca="true" t="shared" si="48" ref="E97:E104">SUM($C$92:$C$95)*0.9/8</f>
        <v>25.58435558761684</v>
      </c>
      <c r="F97" s="17">
        <f aca="true" t="shared" si="49" ref="F97:F111">D97-E97</f>
        <v>25.584355587616848</v>
      </c>
      <c r="G97" s="16">
        <f aca="true" t="shared" si="50" ref="G97:G104">F97*(1-$J$7)</f>
        <v>12.792177793808424</v>
      </c>
      <c r="H97" s="16">
        <f aca="true" t="shared" si="51" ref="H97:H111">F97-G97</f>
        <v>12.792177793808424</v>
      </c>
      <c r="I97" s="16">
        <f aca="true" t="shared" si="52" ref="I97:I110">H97+E97</f>
        <v>38.37653338142526</v>
      </c>
      <c r="J97" s="16">
        <f aca="true" t="shared" si="53" ref="J97:J111">I97+J96</f>
        <v>-189.03996073072443</v>
      </c>
      <c r="K97" s="18">
        <f t="shared" si="45"/>
        <v>0.9523809523809523</v>
      </c>
      <c r="L97" s="16">
        <f t="shared" si="42"/>
        <v>36.5490794108812</v>
      </c>
      <c r="M97" s="16">
        <f t="shared" si="46"/>
        <v>-243.37098962928607</v>
      </c>
      <c r="N97" s="18">
        <f t="shared" si="43"/>
        <v>0.9254322240961582</v>
      </c>
      <c r="O97" s="16">
        <f t="shared" si="44"/>
        <v>35.51488064027284</v>
      </c>
      <c r="P97" s="16">
        <f t="shared" si="47"/>
        <v>-263.9645564610703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51.16871117523369</v>
      </c>
      <c r="E98" s="11">
        <f t="shared" si="48"/>
        <v>25.58435558761684</v>
      </c>
      <c r="F98" s="17">
        <f t="shared" si="49"/>
        <v>25.584355587616848</v>
      </c>
      <c r="G98" s="16">
        <f t="shared" si="50"/>
        <v>12.792177793808424</v>
      </c>
      <c r="H98" s="16">
        <f t="shared" si="51"/>
        <v>12.792177793808424</v>
      </c>
      <c r="I98" s="16">
        <f t="shared" si="52"/>
        <v>38.37653338142526</v>
      </c>
      <c r="J98" s="16">
        <f t="shared" si="53"/>
        <v>-150.66342734929918</v>
      </c>
      <c r="K98" s="18">
        <f t="shared" si="45"/>
        <v>0.9070294784580498</v>
      </c>
      <c r="L98" s="16">
        <f t="shared" si="42"/>
        <v>34.80864705798209</v>
      </c>
      <c r="M98" s="16">
        <f t="shared" si="46"/>
        <v>-208.562342571304</v>
      </c>
      <c r="N98" s="18">
        <f t="shared" si="43"/>
        <v>0.8564248013955619</v>
      </c>
      <c r="O98" s="16">
        <f t="shared" si="44"/>
        <v>32.86661497943728</v>
      </c>
      <c r="P98" s="16">
        <f t="shared" si="47"/>
        <v>-231.097941481633</v>
      </c>
    </row>
    <row r="99" spans="1:16" ht="13.5">
      <c r="A99" s="43">
        <v>99</v>
      </c>
      <c r="B99" s="41">
        <v>3</v>
      </c>
      <c r="C99" s="41"/>
      <c r="D99" s="16">
        <f t="shared" si="54"/>
        <v>51.16871117523369</v>
      </c>
      <c r="E99" s="41">
        <f t="shared" si="48"/>
        <v>25.58435558761684</v>
      </c>
      <c r="F99" s="39">
        <f t="shared" si="49"/>
        <v>25.584355587616848</v>
      </c>
      <c r="G99" s="42">
        <f t="shared" si="50"/>
        <v>12.792177793808424</v>
      </c>
      <c r="H99" s="42">
        <f t="shared" si="51"/>
        <v>12.792177793808424</v>
      </c>
      <c r="I99" s="42">
        <f t="shared" si="52"/>
        <v>38.37653338142526</v>
      </c>
      <c r="J99" s="42">
        <f t="shared" si="53"/>
        <v>-112.28689396787392</v>
      </c>
      <c r="K99" s="18">
        <f t="shared" si="45"/>
        <v>0.863837598531476</v>
      </c>
      <c r="L99" s="16">
        <f t="shared" si="42"/>
        <v>33.15109243617342</v>
      </c>
      <c r="M99" s="16">
        <f t="shared" si="46"/>
        <v>-175.41125013513056</v>
      </c>
      <c r="N99" s="18">
        <f t="shared" si="43"/>
        <v>0.7925631087266054</v>
      </c>
      <c r="O99" s="16">
        <f t="shared" si="44"/>
        <v>30.41582459893275</v>
      </c>
      <c r="P99" s="16">
        <f t="shared" si="47"/>
        <v>-200.68211688270026</v>
      </c>
    </row>
    <row r="100" spans="1:16" ht="13.5">
      <c r="A100" s="43">
        <v>100</v>
      </c>
      <c r="B100" s="41">
        <v>4</v>
      </c>
      <c r="C100" s="41"/>
      <c r="D100" s="16">
        <f t="shared" si="54"/>
        <v>51.16871117523369</v>
      </c>
      <c r="E100" s="41">
        <f t="shared" si="48"/>
        <v>25.58435558761684</v>
      </c>
      <c r="F100" s="39">
        <f t="shared" si="49"/>
        <v>25.584355587616848</v>
      </c>
      <c r="G100" s="42">
        <f t="shared" si="50"/>
        <v>12.792177793808424</v>
      </c>
      <c r="H100" s="42">
        <f t="shared" si="51"/>
        <v>12.792177793808424</v>
      </c>
      <c r="I100" s="42">
        <f t="shared" si="52"/>
        <v>38.37653338142526</v>
      </c>
      <c r="J100" s="42">
        <f t="shared" si="53"/>
        <v>-73.91036058644866</v>
      </c>
      <c r="K100" s="18">
        <f t="shared" si="45"/>
        <v>0.822702474791882</v>
      </c>
      <c r="L100" s="16">
        <f t="shared" si="42"/>
        <v>31.572468986831833</v>
      </c>
      <c r="M100" s="16">
        <f t="shared" si="46"/>
        <v>-143.83878114829872</v>
      </c>
      <c r="N100" s="18">
        <f t="shared" si="43"/>
        <v>0.7334634404454277</v>
      </c>
      <c r="O100" s="16">
        <f t="shared" si="44"/>
        <v>28.147784206308973</v>
      </c>
      <c r="P100" s="16">
        <f t="shared" si="47"/>
        <v>-172.53433267639127</v>
      </c>
    </row>
    <row r="101" spans="1:16" ht="13.5">
      <c r="A101" s="58">
        <v>101</v>
      </c>
      <c r="B101" s="33">
        <v>5</v>
      </c>
      <c r="C101" s="41"/>
      <c r="D101" s="16">
        <f t="shared" si="54"/>
        <v>51.16871117523369</v>
      </c>
      <c r="E101" s="11">
        <f t="shared" si="48"/>
        <v>25.58435558761684</v>
      </c>
      <c r="F101" s="17">
        <f t="shared" si="49"/>
        <v>25.584355587616848</v>
      </c>
      <c r="G101" s="16">
        <f t="shared" si="50"/>
        <v>12.792177793808424</v>
      </c>
      <c r="H101" s="16">
        <f t="shared" si="51"/>
        <v>12.792177793808424</v>
      </c>
      <c r="I101" s="16">
        <f t="shared" si="52"/>
        <v>38.37653338142526</v>
      </c>
      <c r="J101" s="62">
        <f t="shared" si="53"/>
        <v>-35.5338272050234</v>
      </c>
      <c r="K101" s="18">
        <f t="shared" si="45"/>
        <v>0.783526166468459</v>
      </c>
      <c r="L101" s="16">
        <f t="shared" si="42"/>
        <v>30.06901808269698</v>
      </c>
      <c r="M101" s="16">
        <f t="shared" si="46"/>
        <v>-113.76976306560174</v>
      </c>
      <c r="N101" s="18">
        <f t="shared" si="43"/>
        <v>0.6787707029846322</v>
      </c>
      <c r="O101" s="16">
        <f t="shared" si="44"/>
        <v>26.048866541423227</v>
      </c>
      <c r="P101" s="16">
        <f t="shared" si="47"/>
        <v>-146.48546613496805</v>
      </c>
    </row>
    <row r="102" spans="1:16" ht="13.5">
      <c r="A102" s="58">
        <v>102</v>
      </c>
      <c r="B102" s="33">
        <v>6</v>
      </c>
      <c r="C102" s="41"/>
      <c r="D102" s="16">
        <f t="shared" si="54"/>
        <v>51.16871117523369</v>
      </c>
      <c r="E102" s="41">
        <f t="shared" si="48"/>
        <v>25.58435558761684</v>
      </c>
      <c r="F102" s="39">
        <f t="shared" si="49"/>
        <v>25.584355587616848</v>
      </c>
      <c r="G102" s="42">
        <f t="shared" si="50"/>
        <v>12.792177793808424</v>
      </c>
      <c r="H102" s="42">
        <f t="shared" si="51"/>
        <v>12.792177793808424</v>
      </c>
      <c r="I102" s="42">
        <f t="shared" si="52"/>
        <v>38.37653338142526</v>
      </c>
      <c r="J102" s="62">
        <f t="shared" si="53"/>
        <v>2.8427061764018617</v>
      </c>
      <c r="K102" s="18">
        <f t="shared" si="45"/>
        <v>0.7462153966366276</v>
      </c>
      <c r="L102" s="16">
        <f t="shared" si="42"/>
        <v>28.63716007875903</v>
      </c>
      <c r="M102" s="16">
        <f t="shared" si="46"/>
        <v>-85.1326029868427</v>
      </c>
      <c r="N102" s="18">
        <f t="shared" si="43"/>
        <v>0.628156281314381</v>
      </c>
      <c r="O102" s="16">
        <f t="shared" si="44"/>
        <v>24.1064604986133</v>
      </c>
      <c r="P102" s="16">
        <f t="shared" si="47"/>
        <v>-122.37900563635475</v>
      </c>
    </row>
    <row r="103" spans="1:16" ht="13.5">
      <c r="A103" s="43">
        <v>103</v>
      </c>
      <c r="B103" s="41">
        <v>7</v>
      </c>
      <c r="C103" s="41"/>
      <c r="D103" s="16">
        <f t="shared" si="54"/>
        <v>51.16871117523369</v>
      </c>
      <c r="E103" s="41">
        <f t="shared" si="48"/>
        <v>25.58435558761684</v>
      </c>
      <c r="F103" s="39">
        <f t="shared" si="49"/>
        <v>25.584355587616848</v>
      </c>
      <c r="G103" s="42">
        <f t="shared" si="50"/>
        <v>12.792177793808424</v>
      </c>
      <c r="H103" s="42">
        <f t="shared" si="51"/>
        <v>12.792177793808424</v>
      </c>
      <c r="I103" s="42">
        <f t="shared" si="52"/>
        <v>38.37653338142526</v>
      </c>
      <c r="J103" s="42">
        <f t="shared" si="53"/>
        <v>41.21923955782712</v>
      </c>
      <c r="K103" s="18">
        <f t="shared" si="45"/>
        <v>0.7106813301301215</v>
      </c>
      <c r="L103" s="16">
        <f t="shared" si="42"/>
        <v>27.273485789294313</v>
      </c>
      <c r="M103" s="16">
        <f t="shared" si="46"/>
        <v>-57.859117197548386</v>
      </c>
      <c r="N103" s="18">
        <f t="shared" si="43"/>
        <v>0.5813160644967396</v>
      </c>
      <c r="O103" s="16">
        <f t="shared" si="44"/>
        <v>22.308895354317887</v>
      </c>
      <c r="P103" s="16">
        <f t="shared" si="47"/>
        <v>-100.07011028203686</v>
      </c>
    </row>
    <row r="104" spans="1:16" ht="13.5">
      <c r="A104" s="43">
        <v>104</v>
      </c>
      <c r="B104" s="41">
        <v>8</v>
      </c>
      <c r="C104" s="41"/>
      <c r="D104" s="16">
        <f t="shared" si="54"/>
        <v>51.16871117523369</v>
      </c>
      <c r="E104" s="41">
        <f t="shared" si="48"/>
        <v>25.58435558761684</v>
      </c>
      <c r="F104" s="39">
        <f t="shared" si="49"/>
        <v>25.584355587616848</v>
      </c>
      <c r="G104" s="42">
        <f t="shared" si="50"/>
        <v>12.792177793808424</v>
      </c>
      <c r="H104" s="42">
        <f t="shared" si="51"/>
        <v>12.792177793808424</v>
      </c>
      <c r="I104" s="42">
        <f t="shared" si="52"/>
        <v>38.37653338142526</v>
      </c>
      <c r="J104" s="42">
        <f t="shared" si="53"/>
        <v>79.59577293925238</v>
      </c>
      <c r="K104" s="18">
        <f t="shared" si="45"/>
        <v>0.6768393620286872</v>
      </c>
      <c r="L104" s="16">
        <f t="shared" si="42"/>
        <v>25.974748370756494</v>
      </c>
      <c r="M104" s="16">
        <f t="shared" si="46"/>
        <v>-31.884368826791892</v>
      </c>
      <c r="N104" s="18">
        <f t="shared" si="43"/>
        <v>0.5379686184700434</v>
      </c>
      <c r="O104" s="16">
        <f t="shared" si="44"/>
        <v>20.645370644874852</v>
      </c>
      <c r="P104" s="16">
        <f t="shared" si="47"/>
        <v>-79.42473963716202</v>
      </c>
    </row>
    <row r="105" spans="1:16" ht="13.5">
      <c r="A105" s="43">
        <v>105</v>
      </c>
      <c r="B105" s="11">
        <v>9</v>
      </c>
      <c r="C105" s="11"/>
      <c r="D105" s="16">
        <f t="shared" si="54"/>
        <v>51.16871117523369</v>
      </c>
      <c r="E105" s="11"/>
      <c r="F105" s="17">
        <f t="shared" si="49"/>
        <v>51.16871117523369</v>
      </c>
      <c r="G105" s="16">
        <f aca="true" t="shared" si="55" ref="G105:G111">F105*$J$7</f>
        <v>25.584355587616844</v>
      </c>
      <c r="H105" s="16">
        <f t="shared" si="51"/>
        <v>25.584355587616844</v>
      </c>
      <c r="I105" s="16">
        <f t="shared" si="52"/>
        <v>25.584355587616844</v>
      </c>
      <c r="J105" s="16">
        <f t="shared" si="53"/>
        <v>105.18012852686923</v>
      </c>
      <c r="K105" s="18">
        <f t="shared" si="45"/>
        <v>0.6446089162177973</v>
      </c>
      <c r="L105" s="16">
        <f t="shared" si="42"/>
        <v>16.49190372746444</v>
      </c>
      <c r="M105" s="16">
        <f t="shared" si="46"/>
        <v>-15.392465099327453</v>
      </c>
      <c r="N105" s="18">
        <f t="shared" si="43"/>
        <v>0.49785349508466986</v>
      </c>
      <c r="O105" s="16">
        <f t="shared" si="44"/>
        <v>12.737260848784048</v>
      </c>
      <c r="P105" s="16">
        <f t="shared" si="47"/>
        <v>-66.68747878837797</v>
      </c>
    </row>
    <row r="106" spans="1:16" ht="13.5">
      <c r="A106" s="43">
        <v>106</v>
      </c>
      <c r="B106" s="11">
        <v>10</v>
      </c>
      <c r="C106" s="11"/>
      <c r="D106" s="16">
        <f t="shared" si="54"/>
        <v>51.16871117523369</v>
      </c>
      <c r="E106" s="11"/>
      <c r="F106" s="17">
        <f t="shared" si="49"/>
        <v>51.16871117523369</v>
      </c>
      <c r="G106" s="16">
        <f t="shared" si="55"/>
        <v>25.584355587616844</v>
      </c>
      <c r="H106" s="16">
        <f t="shared" si="51"/>
        <v>25.584355587616844</v>
      </c>
      <c r="I106" s="16">
        <f t="shared" si="52"/>
        <v>25.584355587616844</v>
      </c>
      <c r="J106" s="16">
        <f t="shared" si="53"/>
        <v>130.76448411448607</v>
      </c>
      <c r="K106" s="18">
        <f t="shared" si="45"/>
        <v>0.6139132535407593</v>
      </c>
      <c r="L106" s="16">
        <f t="shared" si="42"/>
        <v>15.706574978537562</v>
      </c>
      <c r="M106" s="16">
        <f t="shared" si="46"/>
        <v>0.31410987921010936</v>
      </c>
      <c r="N106" s="18">
        <f t="shared" si="43"/>
        <v>0.4607296672302518</v>
      </c>
      <c r="O106" s="16">
        <f t="shared" si="44"/>
        <v>11.787471636183144</v>
      </c>
      <c r="P106" s="16">
        <f t="shared" si="47"/>
        <v>-54.90000715219483</v>
      </c>
    </row>
    <row r="107" spans="1:16" ht="13.5">
      <c r="A107" s="43">
        <v>107</v>
      </c>
      <c r="B107" s="11">
        <v>11</v>
      </c>
      <c r="C107" s="11"/>
      <c r="D107" s="16">
        <f t="shared" si="54"/>
        <v>51.16871117523369</v>
      </c>
      <c r="E107" s="11"/>
      <c r="F107" s="17">
        <f t="shared" si="49"/>
        <v>51.16871117523369</v>
      </c>
      <c r="G107" s="16">
        <f t="shared" si="55"/>
        <v>25.584355587616844</v>
      </c>
      <c r="H107" s="16">
        <f t="shared" si="51"/>
        <v>25.584355587616844</v>
      </c>
      <c r="I107" s="16">
        <f t="shared" si="52"/>
        <v>25.584355587616844</v>
      </c>
      <c r="J107" s="16">
        <f t="shared" si="53"/>
        <v>156.3488397021029</v>
      </c>
      <c r="K107" s="18">
        <f t="shared" si="45"/>
        <v>0.5846792890864374</v>
      </c>
      <c r="L107" s="16">
        <f t="shared" si="42"/>
        <v>14.958642836702438</v>
      </c>
      <c r="M107" s="16">
        <f t="shared" si="46"/>
        <v>15.272752715912548</v>
      </c>
      <c r="N107" s="18">
        <f t="shared" si="43"/>
        <v>0.4263740806519748</v>
      </c>
      <c r="O107" s="16">
        <f t="shared" si="44"/>
        <v>10.908506092743346</v>
      </c>
      <c r="P107" s="16">
        <f t="shared" si="47"/>
        <v>-43.99150105945149</v>
      </c>
    </row>
    <row r="108" spans="1:16" ht="13.5">
      <c r="A108" s="43">
        <v>108</v>
      </c>
      <c r="B108" s="11">
        <v>12</v>
      </c>
      <c r="C108" s="11"/>
      <c r="D108" s="16">
        <f t="shared" si="54"/>
        <v>51.16871117523369</v>
      </c>
      <c r="E108" s="11"/>
      <c r="F108" s="17">
        <f t="shared" si="49"/>
        <v>51.16871117523369</v>
      </c>
      <c r="G108" s="16">
        <f t="shared" si="55"/>
        <v>25.584355587616844</v>
      </c>
      <c r="H108" s="16">
        <f t="shared" si="51"/>
        <v>25.584355587616844</v>
      </c>
      <c r="I108" s="16">
        <f t="shared" si="52"/>
        <v>25.584355587616844</v>
      </c>
      <c r="J108" s="16">
        <f t="shared" si="53"/>
        <v>181.93319528971975</v>
      </c>
      <c r="K108" s="18">
        <f t="shared" si="45"/>
        <v>0.5568374181775595</v>
      </c>
      <c r="L108" s="16">
        <f t="shared" si="42"/>
        <v>14.246326511145181</v>
      </c>
      <c r="M108" s="16">
        <f t="shared" si="46"/>
        <v>29.51907922705773</v>
      </c>
      <c r="N108" s="18">
        <f t="shared" si="43"/>
        <v>0.3945803137547117</v>
      </c>
      <c r="O108" s="16">
        <f t="shared" si="44"/>
        <v>10.095083054973966</v>
      </c>
      <c r="P108" s="16">
        <f t="shared" si="47"/>
        <v>-33.896418004477525</v>
      </c>
    </row>
    <row r="109" spans="1:16" ht="13.5">
      <c r="A109" s="43">
        <v>109</v>
      </c>
      <c r="B109" s="11">
        <v>13</v>
      </c>
      <c r="C109" s="11"/>
      <c r="D109" s="16">
        <f t="shared" si="54"/>
        <v>51.16871117523369</v>
      </c>
      <c r="E109" s="11"/>
      <c r="F109" s="17">
        <f t="shared" si="49"/>
        <v>51.16871117523369</v>
      </c>
      <c r="G109" s="16">
        <f t="shared" si="55"/>
        <v>25.584355587616844</v>
      </c>
      <c r="H109" s="16">
        <f t="shared" si="51"/>
        <v>25.584355587616844</v>
      </c>
      <c r="I109" s="16">
        <f t="shared" si="52"/>
        <v>25.584355587616844</v>
      </c>
      <c r="J109" s="16">
        <f t="shared" si="53"/>
        <v>207.5175508773366</v>
      </c>
      <c r="K109" s="18">
        <f t="shared" si="45"/>
        <v>0.5303213506452946</v>
      </c>
      <c r="L109" s="16">
        <f t="shared" si="42"/>
        <v>13.567930010614456</v>
      </c>
      <c r="M109" s="16">
        <f t="shared" si="46"/>
        <v>43.087009237672184</v>
      </c>
      <c r="N109" s="18">
        <f t="shared" si="43"/>
        <v>0.36515733734258277</v>
      </c>
      <c r="O109" s="16">
        <f t="shared" si="44"/>
        <v>9.342315163999997</v>
      </c>
      <c r="P109" s="16">
        <f t="shared" si="47"/>
        <v>-24.554102840477526</v>
      </c>
    </row>
    <row r="110" spans="1:16" ht="13.5">
      <c r="A110" s="43">
        <v>110</v>
      </c>
      <c r="B110" s="11">
        <v>14</v>
      </c>
      <c r="C110" s="11"/>
      <c r="D110" s="16">
        <f t="shared" si="54"/>
        <v>51.16871117523369</v>
      </c>
      <c r="E110" s="11"/>
      <c r="F110" s="17">
        <f t="shared" si="49"/>
        <v>51.16871117523369</v>
      </c>
      <c r="G110" s="16">
        <f t="shared" si="55"/>
        <v>25.584355587616844</v>
      </c>
      <c r="H110" s="16">
        <f t="shared" si="51"/>
        <v>25.584355587616844</v>
      </c>
      <c r="I110" s="16">
        <f t="shared" si="52"/>
        <v>25.584355587616844</v>
      </c>
      <c r="J110" s="16">
        <f t="shared" si="53"/>
        <v>233.10190646495343</v>
      </c>
      <c r="K110" s="18">
        <f t="shared" si="45"/>
        <v>0.5050679529955189</v>
      </c>
      <c r="L110" s="16">
        <f t="shared" si="42"/>
        <v>12.921838105347105</v>
      </c>
      <c r="M110" s="16">
        <f t="shared" si="46"/>
        <v>56.00884734301929</v>
      </c>
      <c r="N110" s="18">
        <f t="shared" si="43"/>
        <v>0.33792836684197747</v>
      </c>
      <c r="O110" s="16">
        <f t="shared" si="44"/>
        <v>8.64567950042778</v>
      </c>
      <c r="P110" s="16">
        <f t="shared" si="47"/>
        <v>-15.908423340049746</v>
      </c>
    </row>
    <row r="111" spans="1:16" ht="13.5">
      <c r="A111" s="43">
        <v>111</v>
      </c>
      <c r="B111" s="11">
        <v>15</v>
      </c>
      <c r="C111" s="16">
        <f>C29+C57+IF(M62&gt;0,C84,0)</f>
        <v>-25.28429139692571</v>
      </c>
      <c r="D111" s="16">
        <f t="shared" si="54"/>
        <v>51.16871117523369</v>
      </c>
      <c r="E111" s="11"/>
      <c r="F111" s="17">
        <f t="shared" si="49"/>
        <v>51.16871117523369</v>
      </c>
      <c r="G111" s="16">
        <f t="shared" si="55"/>
        <v>25.584355587616844</v>
      </c>
      <c r="H111" s="16">
        <f t="shared" si="51"/>
        <v>25.584355587616844</v>
      </c>
      <c r="I111" s="16">
        <f>H111+E111-C111</f>
        <v>50.86864698454255</v>
      </c>
      <c r="J111" s="16">
        <f t="shared" si="53"/>
        <v>283.970553449496</v>
      </c>
      <c r="K111" s="18">
        <f t="shared" si="45"/>
        <v>0.4810170980909702</v>
      </c>
      <c r="L111" s="42">
        <f t="shared" si="42"/>
        <v>24.46868895631864</v>
      </c>
      <c r="M111" s="56">
        <f t="shared" si="46"/>
        <v>80.47753629933793</v>
      </c>
      <c r="N111" s="18">
        <f t="shared" si="43"/>
        <v>0.31272980011175366</v>
      </c>
      <c r="O111" s="16">
        <f t="shared" si="44"/>
        <v>15.908141803431352</v>
      </c>
      <c r="P111" s="56">
        <f>O111+P110</f>
        <v>-0.0002815366183934742</v>
      </c>
    </row>
    <row r="112" spans="7:13" ht="13.5">
      <c r="G112" s="28" t="s">
        <v>34</v>
      </c>
      <c r="H112" s="7">
        <f>H85</f>
        <v>3</v>
      </c>
      <c r="I112" s="22" t="s">
        <v>9</v>
      </c>
      <c r="J112" s="17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0,IF(J105&lt;0,B105+(-J105)/(J106-J105),0),0)</f>
        <v>6.9259259259259265</v>
      </c>
      <c r="K112" s="77" t="s">
        <v>104</v>
      </c>
      <c r="L112" s="78"/>
      <c r="M112" s="78"/>
    </row>
  </sheetData>
  <sheetProtection/>
  <mergeCells count="25">
    <mergeCell ref="F6:F7"/>
    <mergeCell ref="L6:M6"/>
    <mergeCell ref="N6:P6"/>
    <mergeCell ref="B7:C7"/>
    <mergeCell ref="B6:C6"/>
    <mergeCell ref="N34:P34"/>
    <mergeCell ref="B35:C35"/>
    <mergeCell ref="K58:M58"/>
    <mergeCell ref="K30:M30"/>
    <mergeCell ref="B34:C34"/>
    <mergeCell ref="F34:F35"/>
    <mergeCell ref="L34:M34"/>
    <mergeCell ref="B32:C32"/>
    <mergeCell ref="N61:P61"/>
    <mergeCell ref="B62:C62"/>
    <mergeCell ref="K85:M85"/>
    <mergeCell ref="B61:C61"/>
    <mergeCell ref="F61:F62"/>
    <mergeCell ref="L61:M61"/>
    <mergeCell ref="K112:M112"/>
    <mergeCell ref="B88:C88"/>
    <mergeCell ref="F88:F89"/>
    <mergeCell ref="L88:M88"/>
    <mergeCell ref="N88:P88"/>
    <mergeCell ref="B89:C89"/>
  </mergeCells>
  <printOptions/>
  <pageMargins left="0.787" right="0.787" top="0.984" bottom="0.984" header="0.512" footer="0.512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39</v>
      </c>
      <c r="B1" s="7" t="s">
        <v>40</v>
      </c>
      <c r="C1" s="7" t="s">
        <v>41</v>
      </c>
      <c r="D1" s="8" t="s">
        <v>42</v>
      </c>
      <c r="E1" s="7" t="s">
        <v>43</v>
      </c>
      <c r="F1" s="9" t="s">
        <v>44</v>
      </c>
      <c r="G1" s="7" t="s">
        <v>45</v>
      </c>
      <c r="H1" s="7" t="s">
        <v>46</v>
      </c>
      <c r="I1" s="10" t="s">
        <v>47</v>
      </c>
      <c r="J1" s="10" t="s">
        <v>38</v>
      </c>
      <c r="K1" s="10" t="s">
        <v>48</v>
      </c>
      <c r="L1" s="10" t="s">
        <v>49</v>
      </c>
      <c r="M1" s="10" t="s">
        <v>50</v>
      </c>
      <c r="N1" s="10" t="s">
        <v>51</v>
      </c>
      <c r="O1" s="10" t="s">
        <v>52</v>
      </c>
      <c r="P1" s="10" t="s">
        <v>53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21">
        <v>0.2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4.548329882242995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-75.16316051242406</v>
      </c>
      <c r="N7" s="19">
        <v>-0.03505378000418712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0.8669867030268488</v>
      </c>
      <c r="O10" s="52">
        <f aca="true" t="shared" si="2" ref="O10:O29">I10*N10</f>
        <v>-13.004800545402732</v>
      </c>
      <c r="P10" s="52">
        <f>O10</f>
        <v>-13.004800545402732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0.8984818895198231</v>
      </c>
      <c r="O11" s="52">
        <f t="shared" si="2"/>
        <v>-31.446866133193808</v>
      </c>
      <c r="P11" s="52">
        <f aca="true" t="shared" si="5" ref="P11:P29">O11+P10</f>
        <v>-44.45166667859654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0.9311212074842077</v>
      </c>
      <c r="O12" s="52">
        <f t="shared" si="2"/>
        <v>-32.58924226194727</v>
      </c>
      <c r="P12" s="52">
        <f t="shared" si="5"/>
        <v>-77.0409089405438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0.9649462199958129</v>
      </c>
      <c r="O13" s="52">
        <f t="shared" si="2"/>
        <v>-14.474193299937193</v>
      </c>
      <c r="P13" s="52">
        <f t="shared" si="5"/>
        <v>-91.515102240481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-101.515102240481</v>
      </c>
    </row>
    <row r="15" spans="1:16" ht="13.5">
      <c r="A15" s="43">
        <v>15</v>
      </c>
      <c r="B15" s="11">
        <v>1</v>
      </c>
      <c r="C15" s="11"/>
      <c r="D15" s="16">
        <f>$D$7*$G$7*(1+$E$7)^(B15-1)</f>
        <v>4.548329882242995</v>
      </c>
      <c r="E15" s="11">
        <f aca="true" t="shared" si="6" ref="E15:E22">($C$10+$C$11+$C$12+$C$13)*0.9/8</f>
        <v>11.25</v>
      </c>
      <c r="F15" s="16">
        <f aca="true" t="shared" si="7" ref="F15:F29">D15-E15</f>
        <v>-6.701670117757005</v>
      </c>
      <c r="G15" s="52">
        <f>IF(F15&gt;0,F15*$J$7,0)</f>
        <v>0</v>
      </c>
      <c r="H15" s="52">
        <f aca="true" t="shared" si="8" ref="H15:H29">F15-G15</f>
        <v>-6.701670117757005</v>
      </c>
      <c r="I15" s="52">
        <f aca="true" t="shared" si="9" ref="I15:I28">H15+E15</f>
        <v>4.548329882242995</v>
      </c>
      <c r="J15" s="52">
        <f aca="true" t="shared" si="10" ref="J15:J29">I15+J14</f>
        <v>-95.451670117757</v>
      </c>
      <c r="K15" s="17">
        <f t="shared" si="3"/>
        <v>0.9523809523809523</v>
      </c>
      <c r="L15" s="52">
        <f t="shared" si="0"/>
        <v>4.331742744993329</v>
      </c>
      <c r="M15" s="52">
        <f t="shared" si="4"/>
        <v>-118.75522600500668</v>
      </c>
      <c r="N15" s="17">
        <f t="shared" si="1"/>
        <v>1.0363271851609919</v>
      </c>
      <c r="O15" s="52">
        <f t="shared" si="2"/>
        <v>4.713557904048509</v>
      </c>
      <c r="P15" s="52">
        <f t="shared" si="5"/>
        <v>-96.80154433643249</v>
      </c>
    </row>
    <row r="16" spans="1:16" ht="13.5">
      <c r="A16" s="43">
        <v>16</v>
      </c>
      <c r="B16" s="11">
        <v>2</v>
      </c>
      <c r="C16" s="11"/>
      <c r="D16" s="16">
        <f>$D$7*$H$7*(1+$E$7)*(B16-1)</f>
        <v>4.548329882242995</v>
      </c>
      <c r="E16" s="11">
        <f t="shared" si="6"/>
        <v>11.25</v>
      </c>
      <c r="F16" s="16">
        <f t="shared" si="7"/>
        <v>-6.701670117757005</v>
      </c>
      <c r="G16" s="52">
        <f aca="true" t="shared" si="11" ref="G16:G22">IF(F16&gt;0,F16*$J$7,0)</f>
        <v>0</v>
      </c>
      <c r="H16" s="52">
        <f t="shared" si="8"/>
        <v>-6.701670117757005</v>
      </c>
      <c r="I16" s="52">
        <f t="shared" si="9"/>
        <v>4.548329882242995</v>
      </c>
      <c r="J16" s="52">
        <f t="shared" si="10"/>
        <v>-90.90334023551401</v>
      </c>
      <c r="K16" s="17">
        <f t="shared" si="3"/>
        <v>0.9070294784580498</v>
      </c>
      <c r="L16" s="52">
        <f t="shared" si="0"/>
        <v>4.125469280946027</v>
      </c>
      <c r="M16" s="52">
        <f t="shared" si="4"/>
        <v>-114.62975672406066</v>
      </c>
      <c r="N16" s="17">
        <f t="shared" si="1"/>
        <v>1.0739740347037048</v>
      </c>
      <c r="O16" s="52">
        <f t="shared" si="2"/>
        <v>4.884788194795936</v>
      </c>
      <c r="P16" s="52">
        <f t="shared" si="5"/>
        <v>-91.91675614163655</v>
      </c>
    </row>
    <row r="17" spans="1:16" ht="13.5">
      <c r="A17" s="43">
        <v>17</v>
      </c>
      <c r="B17" s="11">
        <v>3</v>
      </c>
      <c r="C17" s="11"/>
      <c r="D17" s="16">
        <f>$D$7*$I$7*(1+$E$7)^(B17-1)</f>
        <v>4.548329882242995</v>
      </c>
      <c r="E17" s="11">
        <f t="shared" si="6"/>
        <v>11.25</v>
      </c>
      <c r="F17" s="16">
        <f t="shared" si="7"/>
        <v>-6.701670117757005</v>
      </c>
      <c r="G17" s="52">
        <f t="shared" si="11"/>
        <v>0</v>
      </c>
      <c r="H17" s="52">
        <f t="shared" si="8"/>
        <v>-6.701670117757005</v>
      </c>
      <c r="I17" s="52">
        <f t="shared" si="9"/>
        <v>4.548329882242995</v>
      </c>
      <c r="J17" s="52">
        <f t="shared" si="10"/>
        <v>-86.35501035327101</v>
      </c>
      <c r="K17" s="17">
        <f t="shared" si="3"/>
        <v>0.863837598531476</v>
      </c>
      <c r="L17" s="52">
        <f t="shared" si="0"/>
        <v>3.92901836280574</v>
      </c>
      <c r="M17" s="52">
        <f t="shared" si="4"/>
        <v>-110.70073836125492</v>
      </c>
      <c r="N17" s="17">
        <f t="shared" si="1"/>
        <v>1.112988488320484</v>
      </c>
      <c r="O17" s="52">
        <f t="shared" si="2"/>
        <v>5.062238800020515</v>
      </c>
      <c r="P17" s="52">
        <f t="shared" si="5"/>
        <v>-86.85451734161605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4.548329882242995</v>
      </c>
      <c r="E18" s="41">
        <f t="shared" si="6"/>
        <v>11.25</v>
      </c>
      <c r="F18" s="42">
        <f t="shared" si="7"/>
        <v>-6.701670117757005</v>
      </c>
      <c r="G18" s="52">
        <f t="shared" si="11"/>
        <v>0</v>
      </c>
      <c r="H18" s="53">
        <f t="shared" si="8"/>
        <v>-6.701670117757005</v>
      </c>
      <c r="I18" s="53">
        <f t="shared" si="9"/>
        <v>4.548329882242995</v>
      </c>
      <c r="J18" s="53">
        <f t="shared" si="10"/>
        <v>-81.80668047102802</v>
      </c>
      <c r="K18" s="17">
        <f t="shared" si="3"/>
        <v>0.822702474791882</v>
      </c>
      <c r="L18" s="52">
        <f t="shared" si="0"/>
        <v>3.741922250291181</v>
      </c>
      <c r="M18" s="52">
        <f t="shared" si="4"/>
        <v>-106.95881611096374</v>
      </c>
      <c r="N18" s="17">
        <f t="shared" si="1"/>
        <v>1.1534202272177547</v>
      </c>
      <c r="O18" s="52">
        <f t="shared" si="2"/>
        <v>5.246135686238019</v>
      </c>
      <c r="P18" s="52">
        <f t="shared" si="5"/>
        <v>-81.60838165537803</v>
      </c>
    </row>
    <row r="19" spans="1:16" ht="13.5">
      <c r="A19" s="43">
        <v>19</v>
      </c>
      <c r="B19" s="41">
        <v>5</v>
      </c>
      <c r="C19" s="41"/>
      <c r="D19" s="16">
        <f t="shared" si="12"/>
        <v>4.548329882242995</v>
      </c>
      <c r="E19" s="41">
        <f t="shared" si="6"/>
        <v>11.25</v>
      </c>
      <c r="F19" s="42">
        <f t="shared" si="7"/>
        <v>-6.701670117757005</v>
      </c>
      <c r="G19" s="52">
        <f t="shared" si="11"/>
        <v>0</v>
      </c>
      <c r="H19" s="53">
        <f t="shared" si="8"/>
        <v>-6.701670117757005</v>
      </c>
      <c r="I19" s="53">
        <f t="shared" si="9"/>
        <v>4.548329882242995</v>
      </c>
      <c r="J19" s="53">
        <f t="shared" si="10"/>
        <v>-77.25835058878502</v>
      </c>
      <c r="K19" s="17">
        <f t="shared" si="3"/>
        <v>0.783526166468459</v>
      </c>
      <c r="L19" s="52">
        <f t="shared" si="0"/>
        <v>3.5637354764677913</v>
      </c>
      <c r="M19" s="52">
        <f t="shared" si="4"/>
        <v>-103.39508063449594</v>
      </c>
      <c r="N19" s="17">
        <f t="shared" si="1"/>
        <v>1.1953207373803274</v>
      </c>
      <c r="O19" s="52">
        <f t="shared" si="2"/>
        <v>5.436713028691674</v>
      </c>
      <c r="P19" s="52">
        <f t="shared" si="5"/>
        <v>-76.17166862668635</v>
      </c>
    </row>
    <row r="20" spans="1:16" ht="13.5">
      <c r="A20" s="43">
        <v>20</v>
      </c>
      <c r="B20" s="41">
        <v>6</v>
      </c>
      <c r="C20" s="41"/>
      <c r="D20" s="16">
        <f t="shared" si="12"/>
        <v>4.548329882242995</v>
      </c>
      <c r="E20" s="41">
        <f t="shared" si="6"/>
        <v>11.25</v>
      </c>
      <c r="F20" s="42">
        <f t="shared" si="7"/>
        <v>-6.701670117757005</v>
      </c>
      <c r="G20" s="52">
        <f t="shared" si="11"/>
        <v>0</v>
      </c>
      <c r="H20" s="53">
        <f t="shared" si="8"/>
        <v>-6.701670117757005</v>
      </c>
      <c r="I20" s="53">
        <f t="shared" si="9"/>
        <v>4.548329882242995</v>
      </c>
      <c r="J20" s="53">
        <f t="shared" si="10"/>
        <v>-72.71002070654202</v>
      </c>
      <c r="K20" s="17">
        <f t="shared" si="3"/>
        <v>0.7462153966366276</v>
      </c>
      <c r="L20" s="52">
        <f t="shared" si="0"/>
        <v>3.3940337871121824</v>
      </c>
      <c r="M20" s="52">
        <f t="shared" si="4"/>
        <v>-100.00104684738376</v>
      </c>
      <c r="N20" s="17">
        <f t="shared" si="1"/>
        <v>1.2387433751339159</v>
      </c>
      <c r="O20" s="52">
        <f t="shared" si="2"/>
        <v>5.634213509552134</v>
      </c>
      <c r="P20" s="52">
        <f t="shared" si="5"/>
        <v>-70.53745511713421</v>
      </c>
    </row>
    <row r="21" spans="1:16" ht="13.5">
      <c r="A21" s="43">
        <v>21</v>
      </c>
      <c r="B21" s="41">
        <v>7</v>
      </c>
      <c r="C21" s="41"/>
      <c r="D21" s="42">
        <f t="shared" si="12"/>
        <v>4.548329882242995</v>
      </c>
      <c r="E21" s="41">
        <f t="shared" si="6"/>
        <v>11.25</v>
      </c>
      <c r="F21" s="42">
        <f t="shared" si="7"/>
        <v>-6.701670117757005</v>
      </c>
      <c r="G21" s="52">
        <f t="shared" si="11"/>
        <v>0</v>
      </c>
      <c r="H21" s="53">
        <f t="shared" si="8"/>
        <v>-6.701670117757005</v>
      </c>
      <c r="I21" s="53">
        <f t="shared" si="9"/>
        <v>4.548329882242995</v>
      </c>
      <c r="J21" s="53">
        <f t="shared" si="10"/>
        <v>-68.16169082429903</v>
      </c>
      <c r="K21" s="17">
        <f t="shared" si="3"/>
        <v>0.7106813301301215</v>
      </c>
      <c r="L21" s="52">
        <f t="shared" si="0"/>
        <v>3.2324131305830304</v>
      </c>
      <c r="M21" s="52">
        <f t="shared" si="4"/>
        <v>-96.76863371680074</v>
      </c>
      <c r="N21" s="17">
        <f t="shared" si="1"/>
        <v>1.2837434350893577</v>
      </c>
      <c r="O21" s="52">
        <f t="shared" si="2"/>
        <v>5.8388886269501965</v>
      </c>
      <c r="P21" s="52">
        <f t="shared" si="5"/>
        <v>-64.69856649018402</v>
      </c>
    </row>
    <row r="22" spans="1:16" ht="13.5">
      <c r="A22" s="43">
        <v>22</v>
      </c>
      <c r="B22" s="41">
        <v>8</v>
      </c>
      <c r="C22" s="41"/>
      <c r="D22" s="42">
        <f t="shared" si="12"/>
        <v>4.548329882242995</v>
      </c>
      <c r="E22" s="41">
        <f t="shared" si="6"/>
        <v>11.25</v>
      </c>
      <c r="F22" s="42">
        <f t="shared" si="7"/>
        <v>-6.701670117757005</v>
      </c>
      <c r="G22" s="52">
        <f t="shared" si="11"/>
        <v>0</v>
      </c>
      <c r="H22" s="53">
        <f t="shared" si="8"/>
        <v>-6.701670117757005</v>
      </c>
      <c r="I22" s="53">
        <f t="shared" si="9"/>
        <v>4.548329882242995</v>
      </c>
      <c r="J22" s="53">
        <f t="shared" si="10"/>
        <v>-63.61336094205603</v>
      </c>
      <c r="K22" s="17">
        <f t="shared" si="3"/>
        <v>0.6768393620286872</v>
      </c>
      <c r="L22" s="52">
        <f t="shared" si="0"/>
        <v>3.0784886957933626</v>
      </c>
      <c r="M22" s="52">
        <f t="shared" si="4"/>
        <v>-93.69014502100737</v>
      </c>
      <c r="N22" s="17">
        <f t="shared" si="1"/>
        <v>1.3303782205550567</v>
      </c>
      <c r="O22" s="52">
        <f t="shared" si="2"/>
        <v>6.050999015235826</v>
      </c>
      <c r="P22" s="52">
        <f t="shared" si="5"/>
        <v>-58.6475674749482</v>
      </c>
    </row>
    <row r="23" spans="1:16" ht="13.5">
      <c r="A23" s="60">
        <v>23</v>
      </c>
      <c r="B23" s="41">
        <v>9</v>
      </c>
      <c r="C23" s="41"/>
      <c r="D23" s="42">
        <f t="shared" si="12"/>
        <v>4.548329882242995</v>
      </c>
      <c r="E23" s="41"/>
      <c r="F23" s="42">
        <f t="shared" si="7"/>
        <v>4.548329882242995</v>
      </c>
      <c r="G23" s="53">
        <f aca="true" t="shared" si="13" ref="G23:G29">F23*$J$7</f>
        <v>2.2741649411214975</v>
      </c>
      <c r="H23" s="53">
        <f t="shared" si="8"/>
        <v>2.2741649411214975</v>
      </c>
      <c r="I23" s="53">
        <f t="shared" si="9"/>
        <v>2.2741649411214975</v>
      </c>
      <c r="J23" s="53">
        <f t="shared" si="10"/>
        <v>-61.339196000934535</v>
      </c>
      <c r="K23" s="17">
        <f t="shared" si="3"/>
        <v>0.6446089162177973</v>
      </c>
      <c r="L23" s="52">
        <f t="shared" si="0"/>
        <v>1.4659469979968391</v>
      </c>
      <c r="M23" s="52">
        <f t="shared" si="4"/>
        <v>-92.22419802301053</v>
      </c>
      <c r="N23" s="17">
        <f t="shared" si="1"/>
        <v>1.378707116507311</v>
      </c>
      <c r="O23" s="52">
        <f t="shared" si="2"/>
        <v>3.1354073884356386</v>
      </c>
      <c r="P23" s="52">
        <f t="shared" si="5"/>
        <v>-55.51216008651256</v>
      </c>
    </row>
    <row r="24" spans="1:16" ht="13.5">
      <c r="A24" s="60">
        <v>24</v>
      </c>
      <c r="B24" s="41">
        <v>10</v>
      </c>
      <c r="C24" s="41"/>
      <c r="D24" s="42">
        <f t="shared" si="12"/>
        <v>4.548329882242995</v>
      </c>
      <c r="E24" s="41"/>
      <c r="F24" s="42">
        <f t="shared" si="7"/>
        <v>4.548329882242995</v>
      </c>
      <c r="G24" s="53">
        <f t="shared" si="13"/>
        <v>2.2741649411214975</v>
      </c>
      <c r="H24" s="53">
        <f t="shared" si="8"/>
        <v>2.2741649411214975</v>
      </c>
      <c r="I24" s="53">
        <f t="shared" si="9"/>
        <v>2.2741649411214975</v>
      </c>
      <c r="J24" s="53">
        <f t="shared" si="10"/>
        <v>-59.06503105981304</v>
      </c>
      <c r="K24" s="17">
        <f t="shared" si="3"/>
        <v>0.6139132535407593</v>
      </c>
      <c r="L24" s="52">
        <f t="shared" si="0"/>
        <v>1.3961399980922278</v>
      </c>
      <c r="M24" s="52">
        <f t="shared" si="4"/>
        <v>-90.8280580249183</v>
      </c>
      <c r="N24" s="17">
        <f t="shared" si="1"/>
        <v>1.4287916652114494</v>
      </c>
      <c r="O24" s="52">
        <f t="shared" si="2"/>
        <v>3.2493079131904823</v>
      </c>
      <c r="P24" s="52">
        <f t="shared" si="5"/>
        <v>-52.262852173322074</v>
      </c>
    </row>
    <row r="25" spans="1:16" ht="13.5">
      <c r="A25" s="43">
        <v>25</v>
      </c>
      <c r="B25" s="11">
        <v>11</v>
      </c>
      <c r="C25" s="11"/>
      <c r="D25" s="16">
        <f t="shared" si="12"/>
        <v>4.548329882242995</v>
      </c>
      <c r="E25" s="11"/>
      <c r="F25" s="16">
        <f t="shared" si="7"/>
        <v>4.548329882242995</v>
      </c>
      <c r="G25" s="52">
        <f t="shared" si="13"/>
        <v>2.2741649411214975</v>
      </c>
      <c r="H25" s="52">
        <f t="shared" si="8"/>
        <v>2.2741649411214975</v>
      </c>
      <c r="I25" s="52">
        <f t="shared" si="9"/>
        <v>2.2741649411214975</v>
      </c>
      <c r="J25" s="52">
        <f t="shared" si="10"/>
        <v>-56.79086611869154</v>
      </c>
      <c r="K25" s="17">
        <f t="shared" si="3"/>
        <v>0.5846792890864374</v>
      </c>
      <c r="L25" s="52">
        <f t="shared" si="0"/>
        <v>1.329657141040217</v>
      </c>
      <c r="M25" s="52">
        <f t="shared" si="4"/>
        <v>-89.49840088387809</v>
      </c>
      <c r="N25" s="17">
        <f t="shared" si="1"/>
        <v>1.4806956445900679</v>
      </c>
      <c r="O25" s="52">
        <f t="shared" si="2"/>
        <v>3.3673461233980295</v>
      </c>
      <c r="P25" s="52">
        <f t="shared" si="5"/>
        <v>-48.895506049924045</v>
      </c>
    </row>
    <row r="26" spans="1:16" ht="13.5">
      <c r="A26" s="60">
        <v>26</v>
      </c>
      <c r="B26" s="41">
        <v>12</v>
      </c>
      <c r="C26" s="41"/>
      <c r="D26" s="42">
        <f t="shared" si="12"/>
        <v>4.548329882242995</v>
      </c>
      <c r="E26" s="41"/>
      <c r="F26" s="42">
        <f t="shared" si="7"/>
        <v>4.548329882242995</v>
      </c>
      <c r="G26" s="53">
        <f t="shared" si="13"/>
        <v>2.2741649411214975</v>
      </c>
      <c r="H26" s="53">
        <f t="shared" si="8"/>
        <v>2.2741649411214975</v>
      </c>
      <c r="I26" s="53">
        <f t="shared" si="9"/>
        <v>2.2741649411214975</v>
      </c>
      <c r="J26" s="53">
        <f t="shared" si="10"/>
        <v>-54.51670117757004</v>
      </c>
      <c r="K26" s="17">
        <f t="shared" si="3"/>
        <v>0.5568374181775595</v>
      </c>
      <c r="L26" s="52">
        <f t="shared" si="0"/>
        <v>1.2663401343240162</v>
      </c>
      <c r="M26" s="52">
        <f t="shared" si="4"/>
        <v>-88.23206074955408</v>
      </c>
      <c r="N26" s="17">
        <f t="shared" si="1"/>
        <v>1.5344851494381655</v>
      </c>
      <c r="O26" s="52">
        <f t="shared" si="2"/>
        <v>3.489672329523858</v>
      </c>
      <c r="P26" s="52">
        <f t="shared" si="5"/>
        <v>-45.40583372040019</v>
      </c>
    </row>
    <row r="27" spans="1:16" ht="13.5">
      <c r="A27" s="60">
        <v>27</v>
      </c>
      <c r="B27" s="41">
        <v>13</v>
      </c>
      <c r="C27" s="41"/>
      <c r="D27" s="42">
        <f t="shared" si="12"/>
        <v>4.548329882242995</v>
      </c>
      <c r="E27" s="41"/>
      <c r="F27" s="42">
        <f t="shared" si="7"/>
        <v>4.548329882242995</v>
      </c>
      <c r="G27" s="53">
        <f t="shared" si="13"/>
        <v>2.2741649411214975</v>
      </c>
      <c r="H27" s="53">
        <f t="shared" si="8"/>
        <v>2.2741649411214975</v>
      </c>
      <c r="I27" s="53">
        <f t="shared" si="9"/>
        <v>2.2741649411214975</v>
      </c>
      <c r="J27" s="53">
        <f t="shared" si="10"/>
        <v>-52.242536236448544</v>
      </c>
      <c r="K27" s="17">
        <f t="shared" si="3"/>
        <v>0.5303213506452946</v>
      </c>
      <c r="L27" s="52">
        <f t="shared" si="0"/>
        <v>1.2060382231657294</v>
      </c>
      <c r="M27" s="52">
        <f t="shared" si="4"/>
        <v>-87.02602252638835</v>
      </c>
      <c r="N27" s="17">
        <f t="shared" si="1"/>
        <v>1.5902286755885982</v>
      </c>
      <c r="O27" s="52">
        <f t="shared" si="2"/>
        <v>3.616442302389661</v>
      </c>
      <c r="P27" s="52">
        <f t="shared" si="5"/>
        <v>-41.789391418010524</v>
      </c>
    </row>
    <row r="28" spans="1:16" ht="13.5">
      <c r="A28" s="43">
        <v>28</v>
      </c>
      <c r="B28" s="11">
        <v>14</v>
      </c>
      <c r="C28" s="11"/>
      <c r="D28" s="16">
        <f t="shared" si="12"/>
        <v>4.548329882242995</v>
      </c>
      <c r="E28" s="11"/>
      <c r="F28" s="16">
        <f t="shared" si="7"/>
        <v>4.548329882242995</v>
      </c>
      <c r="G28" s="52">
        <f t="shared" si="13"/>
        <v>2.2741649411214975</v>
      </c>
      <c r="H28" s="52">
        <f t="shared" si="8"/>
        <v>2.2741649411214975</v>
      </c>
      <c r="I28" s="52">
        <f t="shared" si="9"/>
        <v>2.2741649411214975</v>
      </c>
      <c r="J28" s="52">
        <f t="shared" si="10"/>
        <v>-49.968371295327046</v>
      </c>
      <c r="K28" s="17">
        <f t="shared" si="3"/>
        <v>0.5050679529955189</v>
      </c>
      <c r="L28" s="52">
        <f t="shared" si="0"/>
        <v>1.1486078315864094</v>
      </c>
      <c r="M28" s="52">
        <f t="shared" si="4"/>
        <v>-85.87741469480194</v>
      </c>
      <c r="N28" s="17">
        <f t="shared" si="1"/>
        <v>1.6479972071350242</v>
      </c>
      <c r="O28" s="52">
        <f t="shared" si="2"/>
        <v>3.7478174715326147</v>
      </c>
      <c r="P28" s="52">
        <f t="shared" si="5"/>
        <v>-38.04157394647791</v>
      </c>
    </row>
    <row r="29" spans="1:16" ht="13.5">
      <c r="A29" s="43">
        <v>29</v>
      </c>
      <c r="B29" s="11">
        <v>15</v>
      </c>
      <c r="C29" s="20">
        <f>(-0.1*F4)+(-C14)</f>
        <v>-20</v>
      </c>
      <c r="D29" s="16">
        <f t="shared" si="12"/>
        <v>4.548329882242995</v>
      </c>
      <c r="E29" s="11"/>
      <c r="F29" s="16">
        <f t="shared" si="7"/>
        <v>4.548329882242995</v>
      </c>
      <c r="G29" s="52">
        <f t="shared" si="13"/>
        <v>2.2741649411214975</v>
      </c>
      <c r="H29" s="52">
        <f t="shared" si="8"/>
        <v>2.2741649411214975</v>
      </c>
      <c r="I29" s="52">
        <f>H29+E29-C29</f>
        <v>22.274164941121498</v>
      </c>
      <c r="J29" s="52">
        <f t="shared" si="10"/>
        <v>-27.694206354205548</v>
      </c>
      <c r="K29" s="17">
        <f t="shared" si="3"/>
        <v>0.4810170980909702</v>
      </c>
      <c r="L29" s="53">
        <f t="shared" si="0"/>
        <v>10.71425418237789</v>
      </c>
      <c r="M29" s="55">
        <f t="shared" si="4"/>
        <v>-75.16316051242406</v>
      </c>
      <c r="N29" s="17">
        <f t="shared" si="1"/>
        <v>1.7078643068234156</v>
      </c>
      <c r="O29" s="53">
        <f t="shared" si="2"/>
        <v>38.04125126723889</v>
      </c>
      <c r="P29" s="55">
        <f t="shared" si="5"/>
        <v>-0.00032267923901940776</v>
      </c>
    </row>
    <row r="30" spans="1:13" ht="13.5">
      <c r="A30" s="43">
        <v>30</v>
      </c>
      <c r="G30" s="28" t="s">
        <v>34</v>
      </c>
      <c r="H30" s="7">
        <v>4</v>
      </c>
      <c r="I30" s="15" t="s">
        <v>9</v>
      </c>
      <c r="J30" s="67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</f>
        <v>0</v>
      </c>
      <c r="K30" s="77" t="s">
        <v>112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</f>
        <v>31.83830917570096</v>
      </c>
      <c r="E35" s="17">
        <f>$E$7</f>
        <v>0</v>
      </c>
      <c r="F35" s="81"/>
      <c r="G35" s="39">
        <v>1</v>
      </c>
      <c r="H35" s="39">
        <v>1</v>
      </c>
      <c r="I35" s="39">
        <v>1</v>
      </c>
      <c r="J35" s="21">
        <v>0.5</v>
      </c>
      <c r="K35" s="18">
        <v>0.05</v>
      </c>
      <c r="L35" s="24"/>
      <c r="M35" s="24">
        <f>M57</f>
        <v>85.28377526342553</v>
      </c>
      <c r="N35" s="24">
        <v>0.12110859096534397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1.579758577805604</v>
      </c>
      <c r="O38" s="16">
        <f aca="true" t="shared" si="16" ref="O38:O57">I38*N38</f>
        <v>-22.089047420326548</v>
      </c>
      <c r="P38" s="16">
        <f>O38</f>
        <v>-22.089047420326548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1.4091039802356113</v>
      </c>
      <c r="O39" s="16">
        <f t="shared" si="16"/>
        <v>-45.973343762399075</v>
      </c>
      <c r="P39" s="16">
        <f aca="true" t="shared" si="19" ref="P39:P57">O39+P38</f>
        <v>-68.06239118272562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1.2568844727362989</v>
      </c>
      <c r="O40" s="16">
        <f t="shared" si="16"/>
        <v>-41.00703904410649</v>
      </c>
      <c r="P40" s="16">
        <f t="shared" si="19"/>
        <v>-109.06943022683211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1.121108590965344</v>
      </c>
      <c r="O41" s="16">
        <f t="shared" si="16"/>
        <v>-15.675952754482404</v>
      </c>
      <c r="P41" s="16">
        <f t="shared" si="19"/>
        <v>-124.74538298131452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-134.0670804991761</v>
      </c>
    </row>
    <row r="43" spans="1:16" ht="13.5">
      <c r="A43" s="43">
        <v>43</v>
      </c>
      <c r="B43" s="11">
        <v>1</v>
      </c>
      <c r="C43" s="11"/>
      <c r="D43" s="16">
        <f>$D$32*$D$35*G35*(1+$E$7)^(B43-1)*$D$32</f>
        <v>31.83830917570096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21.35139946810669</v>
      </c>
      <c r="G43" s="16">
        <f aca="true" t="shared" si="22" ref="G43:G50">F43*(1-$J$7)</f>
        <v>10.675699734053344</v>
      </c>
      <c r="H43" s="16">
        <f aca="true" t="shared" si="23" ref="H43:H57">F43-G43</f>
        <v>10.675699734053344</v>
      </c>
      <c r="I43" s="16">
        <f aca="true" t="shared" si="24" ref="I43:I56">H43+E43</f>
        <v>21.162609441647618</v>
      </c>
      <c r="J43" s="16">
        <f aca="true" t="shared" si="25" ref="J43:J57">I43+J42</f>
        <v>-72.05436573696814</v>
      </c>
      <c r="K43" s="18">
        <f t="shared" si="17"/>
        <v>0.9523809523809523</v>
      </c>
      <c r="L43" s="16">
        <f t="shared" si="14"/>
        <v>20.15486613490249</v>
      </c>
      <c r="M43" s="16">
        <f t="shared" si="18"/>
        <v>-94.58308297289557</v>
      </c>
      <c r="N43" s="18">
        <f t="shared" si="15"/>
        <v>0.8919742548212373</v>
      </c>
      <c r="O43" s="16">
        <f t="shared" si="16"/>
        <v>18.876502786786514</v>
      </c>
      <c r="P43" s="16">
        <f t="shared" si="19"/>
        <v>-115.19057771238957</v>
      </c>
    </row>
    <row r="44" spans="1:16" ht="13.5">
      <c r="A44" s="43">
        <v>44</v>
      </c>
      <c r="B44" s="41">
        <v>2</v>
      </c>
      <c r="C44" s="41"/>
      <c r="D44" s="42">
        <f>$D$32*$D$35*H35*(1+E35)^(B44-1)*$D$32</f>
        <v>31.83830917570096</v>
      </c>
      <c r="E44" s="66">
        <f t="shared" si="20"/>
        <v>10.486909707594272</v>
      </c>
      <c r="F44" s="42">
        <f t="shared" si="21"/>
        <v>21.35139946810669</v>
      </c>
      <c r="G44" s="42">
        <f t="shared" si="22"/>
        <v>10.675699734053344</v>
      </c>
      <c r="H44" s="42">
        <f t="shared" si="23"/>
        <v>10.675699734053344</v>
      </c>
      <c r="I44" s="42">
        <f t="shared" si="24"/>
        <v>21.162609441647618</v>
      </c>
      <c r="J44" s="42">
        <f t="shared" si="25"/>
        <v>-50.89175629532052</v>
      </c>
      <c r="K44" s="18">
        <f t="shared" si="17"/>
        <v>0.9070294784580498</v>
      </c>
      <c r="L44" s="16">
        <f t="shared" si="14"/>
        <v>19.19511060466904</v>
      </c>
      <c r="M44" s="16">
        <f t="shared" si="18"/>
        <v>-75.38797236822653</v>
      </c>
      <c r="N44" s="18">
        <f t="shared" si="15"/>
        <v>0.7956180712639016</v>
      </c>
      <c r="O44" s="16">
        <f t="shared" si="16"/>
        <v>16.837354506874913</v>
      </c>
      <c r="P44" s="16">
        <f t="shared" si="19"/>
        <v>-98.35322320551465</v>
      </c>
    </row>
    <row r="45" spans="1:16" ht="13.5">
      <c r="A45" s="60">
        <v>45</v>
      </c>
      <c r="B45" s="41">
        <v>3</v>
      </c>
      <c r="C45" s="41"/>
      <c r="D45" s="42">
        <f>$D$32*$D$35*I35*(1+E35)^(B45-1)*$D$32</f>
        <v>31.83830917570096</v>
      </c>
      <c r="E45" s="66">
        <f t="shared" si="20"/>
        <v>10.486909707594272</v>
      </c>
      <c r="F45" s="42">
        <f t="shared" si="21"/>
        <v>21.35139946810669</v>
      </c>
      <c r="G45" s="42">
        <f t="shared" si="22"/>
        <v>10.675699734053344</v>
      </c>
      <c r="H45" s="42">
        <f t="shared" si="23"/>
        <v>10.675699734053344</v>
      </c>
      <c r="I45" s="42">
        <f t="shared" si="24"/>
        <v>21.162609441647618</v>
      </c>
      <c r="J45" s="42">
        <f t="shared" si="25"/>
        <v>-29.7291468536729</v>
      </c>
      <c r="K45" s="18">
        <f t="shared" si="17"/>
        <v>0.863837598531476</v>
      </c>
      <c r="L45" s="16">
        <f t="shared" si="14"/>
        <v>18.28105771873242</v>
      </c>
      <c r="M45" s="16">
        <f t="shared" si="18"/>
        <v>-57.10691464949411</v>
      </c>
      <c r="N45" s="18">
        <f t="shared" si="15"/>
        <v>0.7096708362379287</v>
      </c>
      <c r="O45" s="16">
        <f t="shared" si="16"/>
        <v>15.01848673943075</v>
      </c>
      <c r="P45" s="16">
        <f t="shared" si="19"/>
        <v>-83.3347364660839</v>
      </c>
    </row>
    <row r="46" spans="1:16" ht="13.5">
      <c r="A46" s="58">
        <v>46</v>
      </c>
      <c r="B46" s="33">
        <v>4</v>
      </c>
      <c r="C46" s="11"/>
      <c r="D46" s="16">
        <f aca="true" t="shared" si="26" ref="D46:D57">$D$32*$D$35*(1+$E$7)^(B46-1)*$D$32</f>
        <v>31.83830917570096</v>
      </c>
      <c r="E46" s="40">
        <f t="shared" si="20"/>
        <v>10.486909707594272</v>
      </c>
      <c r="F46" s="16">
        <f t="shared" si="21"/>
        <v>21.35139946810669</v>
      </c>
      <c r="G46" s="16">
        <f t="shared" si="22"/>
        <v>10.675699734053344</v>
      </c>
      <c r="H46" s="16">
        <f t="shared" si="23"/>
        <v>10.675699734053344</v>
      </c>
      <c r="I46" s="16">
        <f t="shared" si="24"/>
        <v>21.162609441647618</v>
      </c>
      <c r="J46" s="62">
        <f t="shared" si="25"/>
        <v>-8.566537412025284</v>
      </c>
      <c r="K46" s="18">
        <f t="shared" si="17"/>
        <v>0.822702474791882</v>
      </c>
      <c r="L46" s="16">
        <f t="shared" si="14"/>
        <v>17.41053116069754</v>
      </c>
      <c r="M46" s="16">
        <f t="shared" si="18"/>
        <v>-39.69638348879657</v>
      </c>
      <c r="N46" s="18">
        <f t="shared" si="15"/>
        <v>0.6330081153216908</v>
      </c>
      <c r="O46" s="16">
        <f t="shared" si="16"/>
        <v>13.396103517946377</v>
      </c>
      <c r="P46" s="16">
        <f t="shared" si="19"/>
        <v>-69.93863294813752</v>
      </c>
    </row>
    <row r="47" spans="1:16" ht="13.5">
      <c r="A47" s="58">
        <v>47</v>
      </c>
      <c r="B47" s="33">
        <v>5</v>
      </c>
      <c r="C47" s="11"/>
      <c r="D47" s="16">
        <f t="shared" si="26"/>
        <v>31.83830917570096</v>
      </c>
      <c r="E47" s="40">
        <f t="shared" si="20"/>
        <v>10.486909707594272</v>
      </c>
      <c r="F47" s="16">
        <f t="shared" si="21"/>
        <v>21.35139946810669</v>
      </c>
      <c r="G47" s="16">
        <f t="shared" si="22"/>
        <v>10.675699734053344</v>
      </c>
      <c r="H47" s="16">
        <f t="shared" si="23"/>
        <v>10.675699734053344</v>
      </c>
      <c r="I47" s="16">
        <f t="shared" si="24"/>
        <v>21.162609441647618</v>
      </c>
      <c r="J47" s="62">
        <f t="shared" si="25"/>
        <v>12.596072029622334</v>
      </c>
      <c r="K47" s="18">
        <f t="shared" si="17"/>
        <v>0.783526166468459</v>
      </c>
      <c r="L47" s="16">
        <f t="shared" si="14"/>
        <v>16.581458248283372</v>
      </c>
      <c r="M47" s="16">
        <f t="shared" si="18"/>
        <v>-23.114925240513198</v>
      </c>
      <c r="N47" s="18">
        <f t="shared" si="15"/>
        <v>0.564626941959861</v>
      </c>
      <c r="O47" s="16">
        <f t="shared" si="16"/>
        <v>11.948979452928375</v>
      </c>
      <c r="P47" s="16">
        <f t="shared" si="19"/>
        <v>-57.98965349520915</v>
      </c>
    </row>
    <row r="48" spans="1:16" ht="13.5">
      <c r="A48" s="43">
        <v>48</v>
      </c>
      <c r="B48" s="11">
        <v>6</v>
      </c>
      <c r="C48" s="11"/>
      <c r="D48" s="16">
        <f t="shared" si="26"/>
        <v>31.83830917570096</v>
      </c>
      <c r="E48" s="40">
        <f t="shared" si="20"/>
        <v>10.486909707594272</v>
      </c>
      <c r="F48" s="16">
        <f t="shared" si="21"/>
        <v>21.35139946810669</v>
      </c>
      <c r="G48" s="16">
        <f t="shared" si="22"/>
        <v>10.675699734053344</v>
      </c>
      <c r="H48" s="16">
        <f t="shared" si="23"/>
        <v>10.675699734053344</v>
      </c>
      <c r="I48" s="16">
        <f t="shared" si="24"/>
        <v>21.162609441647618</v>
      </c>
      <c r="J48" s="16">
        <f t="shared" si="25"/>
        <v>33.75868147126995</v>
      </c>
      <c r="K48" s="18">
        <f t="shared" si="17"/>
        <v>0.7462153966366276</v>
      </c>
      <c r="L48" s="16">
        <f t="shared" si="14"/>
        <v>15.791864998365117</v>
      </c>
      <c r="M48" s="16">
        <f t="shared" si="18"/>
        <v>-7.323060242148081</v>
      </c>
      <c r="N48" s="18">
        <f t="shared" si="15"/>
        <v>0.503632695806641</v>
      </c>
      <c r="O48" s="16">
        <f t="shared" si="16"/>
        <v>10.658182043400064</v>
      </c>
      <c r="P48" s="16">
        <f t="shared" si="19"/>
        <v>-47.33147145180908</v>
      </c>
    </row>
    <row r="49" spans="1:16" ht="13.5">
      <c r="A49" s="43">
        <v>49</v>
      </c>
      <c r="B49" s="41">
        <v>7</v>
      </c>
      <c r="C49" s="41"/>
      <c r="D49" s="16">
        <f t="shared" si="26"/>
        <v>31.83830917570096</v>
      </c>
      <c r="E49" s="66">
        <f t="shared" si="20"/>
        <v>10.486909707594272</v>
      </c>
      <c r="F49" s="42">
        <f t="shared" si="21"/>
        <v>21.35139946810669</v>
      </c>
      <c r="G49" s="42">
        <f t="shared" si="22"/>
        <v>10.675699734053344</v>
      </c>
      <c r="H49" s="42">
        <f t="shared" si="23"/>
        <v>10.675699734053344</v>
      </c>
      <c r="I49" s="42">
        <f t="shared" si="24"/>
        <v>21.162609441647618</v>
      </c>
      <c r="J49" s="42">
        <f t="shared" si="25"/>
        <v>54.92129091291757</v>
      </c>
      <c r="K49" s="18">
        <f t="shared" si="17"/>
        <v>0.7106813301301215</v>
      </c>
      <c r="L49" s="16">
        <f t="shared" si="14"/>
        <v>15.039871427014397</v>
      </c>
      <c r="M49" s="16">
        <f t="shared" si="18"/>
        <v>7.716811184866316</v>
      </c>
      <c r="N49" s="18">
        <f t="shared" si="15"/>
        <v>0.44922739854573945</v>
      </c>
      <c r="O49" s="16">
        <f t="shared" si="16"/>
        <v>9.506823985910863</v>
      </c>
      <c r="P49" s="16">
        <f t="shared" si="19"/>
        <v>-37.82464746589822</v>
      </c>
    </row>
    <row r="50" spans="1:16" ht="13.5">
      <c r="A50" s="43">
        <v>50</v>
      </c>
      <c r="B50" s="41">
        <v>8</v>
      </c>
      <c r="C50" s="41"/>
      <c r="D50" s="16">
        <f t="shared" si="26"/>
        <v>31.83830917570096</v>
      </c>
      <c r="E50" s="66">
        <f t="shared" si="20"/>
        <v>10.486909707594272</v>
      </c>
      <c r="F50" s="42">
        <f t="shared" si="21"/>
        <v>21.35139946810669</v>
      </c>
      <c r="G50" s="42">
        <f t="shared" si="22"/>
        <v>10.675699734053344</v>
      </c>
      <c r="H50" s="42">
        <f t="shared" si="23"/>
        <v>10.675699734053344</v>
      </c>
      <c r="I50" s="42">
        <f t="shared" si="24"/>
        <v>21.162609441647618</v>
      </c>
      <c r="J50" s="42">
        <f t="shared" si="25"/>
        <v>76.08390035456519</v>
      </c>
      <c r="K50" s="18">
        <f t="shared" si="17"/>
        <v>0.6768393620286872</v>
      </c>
      <c r="L50" s="16">
        <f t="shared" si="14"/>
        <v>14.323687073347047</v>
      </c>
      <c r="M50" s="16">
        <f t="shared" si="18"/>
        <v>22.04049825821336</v>
      </c>
      <c r="N50" s="18">
        <f t="shared" si="15"/>
        <v>0.40069927406311895</v>
      </c>
      <c r="O50" s="16">
        <f t="shared" si="16"/>
        <v>8.479842240549507</v>
      </c>
      <c r="P50" s="16">
        <f t="shared" si="19"/>
        <v>-29.344805225348708</v>
      </c>
    </row>
    <row r="51" spans="1:16" ht="13.5">
      <c r="A51" s="43">
        <v>51</v>
      </c>
      <c r="B51" s="11">
        <v>9</v>
      </c>
      <c r="C51" s="11"/>
      <c r="D51" s="16">
        <f t="shared" si="26"/>
        <v>31.83830917570096</v>
      </c>
      <c r="E51" s="11"/>
      <c r="F51" s="16">
        <f t="shared" si="21"/>
        <v>31.83830917570096</v>
      </c>
      <c r="G51" s="16">
        <f aca="true" t="shared" si="27" ref="G51:G57">F51*$J$7</f>
        <v>15.91915458785048</v>
      </c>
      <c r="H51" s="16">
        <f t="shared" si="23"/>
        <v>15.91915458785048</v>
      </c>
      <c r="I51" s="16">
        <f t="shared" si="24"/>
        <v>15.91915458785048</v>
      </c>
      <c r="J51" s="16">
        <f t="shared" si="25"/>
        <v>92.00305494241567</v>
      </c>
      <c r="K51" s="18">
        <f t="shared" si="17"/>
        <v>0.6446089162177973</v>
      </c>
      <c r="L51" s="16">
        <f t="shared" si="14"/>
        <v>10.261628985977874</v>
      </c>
      <c r="M51" s="16">
        <f t="shared" si="18"/>
        <v>32.30212724419123</v>
      </c>
      <c r="N51" s="18">
        <f t="shared" si="15"/>
        <v>0.3574134363898613</v>
      </c>
      <c r="O51" s="16">
        <f t="shared" si="16"/>
        <v>5.689719745665066</v>
      </c>
      <c r="P51" s="16">
        <f t="shared" si="19"/>
        <v>-23.655085479683642</v>
      </c>
    </row>
    <row r="52" spans="1:16" ht="13.5">
      <c r="A52" s="43">
        <v>52</v>
      </c>
      <c r="B52" s="11">
        <v>10</v>
      </c>
      <c r="C52" s="11"/>
      <c r="D52" s="16">
        <f t="shared" si="26"/>
        <v>31.83830917570096</v>
      </c>
      <c r="E52" s="11"/>
      <c r="F52" s="16">
        <f t="shared" si="21"/>
        <v>31.83830917570096</v>
      </c>
      <c r="G52" s="16">
        <f t="shared" si="27"/>
        <v>15.91915458785048</v>
      </c>
      <c r="H52" s="16">
        <f t="shared" si="23"/>
        <v>15.91915458785048</v>
      </c>
      <c r="I52" s="16">
        <f t="shared" si="24"/>
        <v>15.91915458785048</v>
      </c>
      <c r="J52" s="16">
        <f t="shared" si="25"/>
        <v>107.92220953026616</v>
      </c>
      <c r="K52" s="18">
        <f t="shared" si="17"/>
        <v>0.6139132535407593</v>
      </c>
      <c r="L52" s="16">
        <f t="shared" si="14"/>
        <v>9.772979986645593</v>
      </c>
      <c r="M52" s="16">
        <f t="shared" si="18"/>
        <v>42.07510723083683</v>
      </c>
      <c r="N52" s="18">
        <f t="shared" si="15"/>
        <v>0.3188035835869442</v>
      </c>
      <c r="O52" s="16">
        <f t="shared" si="16"/>
        <v>5.075083530281277</v>
      </c>
      <c r="P52" s="16">
        <f t="shared" si="19"/>
        <v>-18.580001949402366</v>
      </c>
    </row>
    <row r="53" spans="1:16" ht="13.5">
      <c r="A53" s="43">
        <v>53</v>
      </c>
      <c r="B53" s="11">
        <v>11</v>
      </c>
      <c r="C53" s="11"/>
      <c r="D53" s="16">
        <f t="shared" si="26"/>
        <v>31.83830917570096</v>
      </c>
      <c r="E53" s="11"/>
      <c r="F53" s="16">
        <f t="shared" si="21"/>
        <v>31.83830917570096</v>
      </c>
      <c r="G53" s="16">
        <f t="shared" si="27"/>
        <v>15.91915458785048</v>
      </c>
      <c r="H53" s="16">
        <f t="shared" si="23"/>
        <v>15.91915458785048</v>
      </c>
      <c r="I53" s="16">
        <f t="shared" si="24"/>
        <v>15.91915458785048</v>
      </c>
      <c r="J53" s="16">
        <f t="shared" si="25"/>
        <v>123.84136411811664</v>
      </c>
      <c r="K53" s="18">
        <f t="shared" si="17"/>
        <v>0.5846792890864374</v>
      </c>
      <c r="L53" s="16">
        <f t="shared" si="14"/>
        <v>9.307599987281517</v>
      </c>
      <c r="M53" s="16">
        <f t="shared" si="18"/>
        <v>51.38270721811834</v>
      </c>
      <c r="N53" s="18">
        <f t="shared" si="15"/>
        <v>0.2843645889043046</v>
      </c>
      <c r="O53" s="16">
        <f t="shared" si="16"/>
        <v>4.526843850078176</v>
      </c>
      <c r="P53" s="16">
        <f t="shared" si="19"/>
        <v>-14.05315809932419</v>
      </c>
    </row>
    <row r="54" spans="1:16" ht="13.5">
      <c r="A54" s="43">
        <v>54</v>
      </c>
      <c r="B54" s="11">
        <v>12</v>
      </c>
      <c r="C54" s="11"/>
      <c r="D54" s="16">
        <f t="shared" si="26"/>
        <v>31.83830917570096</v>
      </c>
      <c r="E54" s="11"/>
      <c r="F54" s="16">
        <f t="shared" si="21"/>
        <v>31.83830917570096</v>
      </c>
      <c r="G54" s="16">
        <f t="shared" si="27"/>
        <v>15.91915458785048</v>
      </c>
      <c r="H54" s="16">
        <f t="shared" si="23"/>
        <v>15.91915458785048</v>
      </c>
      <c r="I54" s="16">
        <f t="shared" si="24"/>
        <v>15.91915458785048</v>
      </c>
      <c r="J54" s="16">
        <f t="shared" si="25"/>
        <v>139.76051870596712</v>
      </c>
      <c r="K54" s="18">
        <f t="shared" si="17"/>
        <v>0.5568374181775595</v>
      </c>
      <c r="L54" s="16">
        <f t="shared" si="14"/>
        <v>8.864380940268113</v>
      </c>
      <c r="M54" s="16">
        <f t="shared" si="18"/>
        <v>60.247088158386454</v>
      </c>
      <c r="N54" s="18">
        <f t="shared" si="15"/>
        <v>0.2536458922854646</v>
      </c>
      <c r="O54" s="16">
        <f t="shared" si="16"/>
        <v>4.037828169865582</v>
      </c>
      <c r="P54" s="16">
        <f t="shared" si="19"/>
        <v>-10.015329929458607</v>
      </c>
    </row>
    <row r="55" spans="1:16" ht="13.5">
      <c r="A55" s="43">
        <v>55</v>
      </c>
      <c r="B55" s="11">
        <v>13</v>
      </c>
      <c r="C55" s="11"/>
      <c r="D55" s="16">
        <f t="shared" si="26"/>
        <v>31.83830917570096</v>
      </c>
      <c r="E55" s="11"/>
      <c r="F55" s="16">
        <f t="shared" si="21"/>
        <v>31.83830917570096</v>
      </c>
      <c r="G55" s="16">
        <f t="shared" si="27"/>
        <v>15.91915458785048</v>
      </c>
      <c r="H55" s="16">
        <f t="shared" si="23"/>
        <v>15.91915458785048</v>
      </c>
      <c r="I55" s="16">
        <f t="shared" si="24"/>
        <v>15.91915458785048</v>
      </c>
      <c r="J55" s="16">
        <f t="shared" si="25"/>
        <v>155.6796732938176</v>
      </c>
      <c r="K55" s="18">
        <f t="shared" si="17"/>
        <v>0.5303213506452946</v>
      </c>
      <c r="L55" s="16">
        <f t="shared" si="14"/>
        <v>8.442267562160104</v>
      </c>
      <c r="M55" s="16">
        <f t="shared" si="18"/>
        <v>68.68935572054656</v>
      </c>
      <c r="N55" s="18">
        <f t="shared" si="15"/>
        <v>0.22624560575979508</v>
      </c>
      <c r="O55" s="16">
        <f t="shared" si="16"/>
        <v>3.601638772912053</v>
      </c>
      <c r="P55" s="16">
        <f t="shared" si="19"/>
        <v>-6.413691156546554</v>
      </c>
    </row>
    <row r="56" spans="1:16" ht="13.5">
      <c r="A56" s="43">
        <v>56</v>
      </c>
      <c r="B56" s="11">
        <v>14</v>
      </c>
      <c r="C56" s="11"/>
      <c r="D56" s="16">
        <f t="shared" si="26"/>
        <v>31.83830917570096</v>
      </c>
      <c r="E56" s="11"/>
      <c r="F56" s="16">
        <f t="shared" si="21"/>
        <v>31.83830917570096</v>
      </c>
      <c r="G56" s="16">
        <f t="shared" si="27"/>
        <v>15.91915458785048</v>
      </c>
      <c r="H56" s="16">
        <f t="shared" si="23"/>
        <v>15.91915458785048</v>
      </c>
      <c r="I56" s="16">
        <f t="shared" si="24"/>
        <v>15.91915458785048</v>
      </c>
      <c r="J56" s="16">
        <f t="shared" si="25"/>
        <v>171.59882788166806</v>
      </c>
      <c r="K56" s="18">
        <f t="shared" si="17"/>
        <v>0.5050679529955189</v>
      </c>
      <c r="L56" s="16">
        <f t="shared" si="14"/>
        <v>8.040254821104865</v>
      </c>
      <c r="M56" s="16">
        <f t="shared" si="18"/>
        <v>76.72961054165143</v>
      </c>
      <c r="N56" s="18">
        <f t="shared" si="15"/>
        <v>0.20180525560417265</v>
      </c>
      <c r="O56" s="16">
        <f t="shared" si="16"/>
        <v>3.212569060603504</v>
      </c>
      <c r="P56" s="16">
        <f t="shared" si="19"/>
        <v>-3.2011220959430506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16">
        <f t="shared" si="26"/>
        <v>31.83830917570096</v>
      </c>
      <c r="E57" s="11"/>
      <c r="F57" s="16">
        <f t="shared" si="21"/>
        <v>31.83830917570096</v>
      </c>
      <c r="G57" s="16">
        <f t="shared" si="27"/>
        <v>15.91915458785048</v>
      </c>
      <c r="H57" s="16">
        <f t="shared" si="23"/>
        <v>15.91915458785048</v>
      </c>
      <c r="I57" s="16">
        <f>H57+E57-C57</f>
        <v>17.783494091422796</v>
      </c>
      <c r="J57" s="16">
        <f t="shared" si="25"/>
        <v>189.38232197309085</v>
      </c>
      <c r="K57" s="18">
        <f t="shared" si="17"/>
        <v>0.4810170980909702</v>
      </c>
      <c r="L57" s="42">
        <f t="shared" si="14"/>
        <v>8.554164721774107</v>
      </c>
      <c r="M57" s="56">
        <f t="shared" si="18"/>
        <v>85.28377526342553</v>
      </c>
      <c r="N57" s="18">
        <f t="shared" si="15"/>
        <v>0.1800050924865412</v>
      </c>
      <c r="O57" s="16">
        <f t="shared" si="16"/>
        <v>3.2011194986604194</v>
      </c>
      <c r="P57" s="56">
        <f t="shared" si="19"/>
        <v>-2.5972826311893016E-06</v>
      </c>
    </row>
    <row r="58" spans="1:13" ht="13.5">
      <c r="A58" s="43">
        <v>58</v>
      </c>
      <c r="G58" s="28" t="s">
        <v>34</v>
      </c>
      <c r="H58" s="7">
        <f>H30</f>
        <v>4</v>
      </c>
      <c r="I58" s="15" t="s">
        <v>9</v>
      </c>
      <c r="J58" s="17">
        <f>IF(J45&gt;0,IF(J44&lt;0,B44+(-J44)/(J45-J44),0),0)+IF(J46&gt;0,IF(J45&lt;0,B45+(-J45)/(J46-J45),0),0)+IF(J47&gt;0,IF(J46&lt;0,B46+(-J46)/(J47-J46),0),0)+IF(J48&gt;0,IF(J47&lt;0,B145+(-J47)/(J48-J47),0),0)+IF(J49&gt;0,IF(F48&lt;0,B48+(-J48)/(J49-J48),0),0)+IF(J50&gt;0,IF(J49&lt;0,B49+(-J49)/(J50-J49),0),0)+IF(J51&gt;0,IF(J50&lt;0,B50+(-J50)/(J51-J50),0),0)</f>
        <v>4.404795894175814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4.548329882242995</v>
      </c>
      <c r="E62" s="17">
        <f>$E$7</f>
        <v>0</v>
      </c>
      <c r="F62" s="81"/>
      <c r="G62" s="39">
        <v>1</v>
      </c>
      <c r="H62" s="39">
        <v>1</v>
      </c>
      <c r="I62" s="39">
        <v>1</v>
      </c>
      <c r="J62" s="21">
        <v>0.5</v>
      </c>
      <c r="K62" s="18">
        <v>0.05</v>
      </c>
      <c r="L62" s="24"/>
      <c r="M62" s="42">
        <f>M84</f>
        <v>-4.411610784275515</v>
      </c>
      <c r="N62" s="24">
        <v>0.037079814051785065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1.1567745482681973</v>
      </c>
      <c r="O65" s="16">
        <f aca="true" t="shared" si="30" ref="O65:O84">I65*N65</f>
        <v>-5.934169959799258</v>
      </c>
      <c r="P65" s="16">
        <f>O65</f>
        <v>-5.934169959799258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1.1154151614896204</v>
      </c>
      <c r="O66" s="16">
        <f t="shared" si="30"/>
        <v>-13.351331676940283</v>
      </c>
      <c r="P66" s="16">
        <f aca="true" t="shared" si="33" ref="P66:P84">O66+P65</f>
        <v>-19.28550163673954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1.075534540713685</v>
      </c>
      <c r="O67" s="16">
        <f t="shared" si="30"/>
        <v>-12.87396736108259</v>
      </c>
      <c r="P67" s="16">
        <f t="shared" si="33"/>
        <v>-32.15946899782213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1.037079814051785</v>
      </c>
      <c r="O68" s="16">
        <f t="shared" si="30"/>
        <v>-5.320144610437482</v>
      </c>
      <c r="P68" s="16">
        <f t="shared" si="33"/>
        <v>-37.47961360825961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-40.899565501613004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4.548329882242995</v>
      </c>
      <c r="E70" s="11">
        <f aca="true" t="shared" si="34" ref="E70:E77">SUM($C$65:$C$68)*0.9/8</f>
        <v>3.847445880022569</v>
      </c>
      <c r="F70" s="17">
        <f aca="true" t="shared" si="35" ref="F70:F84">D70-E70</f>
        <v>0.7008840022204259</v>
      </c>
      <c r="G70" s="16">
        <f aca="true" t="shared" si="36" ref="G70:G77">F70*(1-$J$7)</f>
        <v>0.35044200111021295</v>
      </c>
      <c r="H70" s="16">
        <f aca="true" t="shared" si="37" ref="H70:H84">F70-G70</f>
        <v>0.35044200111021295</v>
      </c>
      <c r="I70" s="16">
        <f aca="true" t="shared" si="38" ref="I70:I83">H70+E70</f>
        <v>4.197887881132782</v>
      </c>
      <c r="J70" s="16">
        <f aca="true" t="shared" si="39" ref="J70:J84">I70+J69</f>
        <v>-30.001631052401162</v>
      </c>
      <c r="K70" s="18">
        <f t="shared" si="31"/>
        <v>0.9523809523809523</v>
      </c>
      <c r="L70" s="16">
        <f t="shared" si="28"/>
        <v>3.9979884582216973</v>
      </c>
      <c r="M70" s="16">
        <f t="shared" si="32"/>
        <v>-38.09716272414756</v>
      </c>
      <c r="N70" s="18">
        <f t="shared" si="29"/>
        <v>0.9642459398501672</v>
      </c>
      <c r="O70" s="16">
        <f t="shared" si="30"/>
        <v>4.047796345328506</v>
      </c>
      <c r="P70" s="16">
        <f t="shared" si="33"/>
        <v>-36.8517691562845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4.548329882242995</v>
      </c>
      <c r="E71" s="11">
        <f t="shared" si="34"/>
        <v>3.847445880022569</v>
      </c>
      <c r="F71" s="17">
        <f t="shared" si="35"/>
        <v>0.7008840022204259</v>
      </c>
      <c r="G71" s="16">
        <f t="shared" si="36"/>
        <v>0.35044200111021295</v>
      </c>
      <c r="H71" s="16">
        <f t="shared" si="37"/>
        <v>0.35044200111021295</v>
      </c>
      <c r="I71" s="16">
        <f t="shared" si="38"/>
        <v>4.197887881132782</v>
      </c>
      <c r="J71" s="16">
        <f t="shared" si="39"/>
        <v>-25.80374317126838</v>
      </c>
      <c r="K71" s="18">
        <f t="shared" si="31"/>
        <v>0.9070294784580498</v>
      </c>
      <c r="L71" s="16">
        <f t="shared" si="28"/>
        <v>3.8076080554492355</v>
      </c>
      <c r="M71" s="16">
        <f t="shared" si="32"/>
        <v>-34.28955466869832</v>
      </c>
      <c r="N71" s="18">
        <f t="shared" si="29"/>
        <v>0.9297702325175322</v>
      </c>
      <c r="O71" s="16">
        <f t="shared" si="30"/>
        <v>3.903071191323358</v>
      </c>
      <c r="P71" s="16">
        <f t="shared" si="33"/>
        <v>-32.94869796496114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4.548329882242995</v>
      </c>
      <c r="E72" s="11">
        <f t="shared" si="34"/>
        <v>3.847445880022569</v>
      </c>
      <c r="F72" s="17">
        <f t="shared" si="35"/>
        <v>0.7008840022204259</v>
      </c>
      <c r="G72" s="16">
        <f t="shared" si="36"/>
        <v>0.35044200111021295</v>
      </c>
      <c r="H72" s="16">
        <f t="shared" si="37"/>
        <v>0.35044200111021295</v>
      </c>
      <c r="I72" s="16">
        <f t="shared" si="38"/>
        <v>4.197887881132782</v>
      </c>
      <c r="J72" s="16">
        <f t="shared" si="39"/>
        <v>-21.605855290135597</v>
      </c>
      <c r="K72" s="18">
        <f t="shared" si="31"/>
        <v>0.863837598531476</v>
      </c>
      <c r="L72" s="16">
        <f t="shared" si="28"/>
        <v>3.626293386142129</v>
      </c>
      <c r="M72" s="16">
        <f t="shared" si="32"/>
        <v>-30.663261282556192</v>
      </c>
      <c r="N72" s="18">
        <f t="shared" si="29"/>
        <v>0.8965271716985762</v>
      </c>
      <c r="O72" s="16">
        <f t="shared" si="30"/>
        <v>3.7635205491797024</v>
      </c>
      <c r="P72" s="16">
        <f t="shared" si="33"/>
        <v>-29.18517741578144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4.548329882242995</v>
      </c>
      <c r="E73" s="41">
        <f t="shared" si="34"/>
        <v>3.847445880022569</v>
      </c>
      <c r="F73" s="39">
        <f t="shared" si="35"/>
        <v>0.7008840022204259</v>
      </c>
      <c r="G73" s="42">
        <f t="shared" si="36"/>
        <v>0.35044200111021295</v>
      </c>
      <c r="H73" s="42">
        <f t="shared" si="37"/>
        <v>0.35044200111021295</v>
      </c>
      <c r="I73" s="42">
        <f t="shared" si="38"/>
        <v>4.197887881132782</v>
      </c>
      <c r="J73" s="42">
        <f t="shared" si="39"/>
        <v>-17.407967409002815</v>
      </c>
      <c r="K73" s="18">
        <f t="shared" si="31"/>
        <v>0.822702474791882</v>
      </c>
      <c r="L73" s="16">
        <f t="shared" si="28"/>
        <v>3.4536127487067896</v>
      </c>
      <c r="M73" s="16">
        <f t="shared" si="32"/>
        <v>-27.209648533849403</v>
      </c>
      <c r="N73" s="18">
        <f t="shared" si="29"/>
        <v>0.8644726852757058</v>
      </c>
      <c r="O73" s="16">
        <f t="shared" si="30"/>
        <v>3.628959409089199</v>
      </c>
      <c r="P73" s="16">
        <f t="shared" si="33"/>
        <v>-25.55621800669224</v>
      </c>
    </row>
    <row r="74" spans="1:16" ht="13.5">
      <c r="A74" s="60">
        <v>74</v>
      </c>
      <c r="B74" s="41">
        <v>5</v>
      </c>
      <c r="C74" s="41"/>
      <c r="D74" s="42">
        <f t="shared" si="40"/>
        <v>4.548329882242995</v>
      </c>
      <c r="E74" s="41">
        <f t="shared" si="34"/>
        <v>3.847445880022569</v>
      </c>
      <c r="F74" s="39">
        <f t="shared" si="35"/>
        <v>0.7008840022204259</v>
      </c>
      <c r="G74" s="42">
        <f t="shared" si="36"/>
        <v>0.35044200111021295</v>
      </c>
      <c r="H74" s="42">
        <f t="shared" si="37"/>
        <v>0.35044200111021295</v>
      </c>
      <c r="I74" s="42">
        <f t="shared" si="38"/>
        <v>4.197887881132782</v>
      </c>
      <c r="J74" s="42">
        <f t="shared" si="39"/>
        <v>-13.210079527870032</v>
      </c>
      <c r="K74" s="18">
        <f t="shared" si="31"/>
        <v>0.783526166468459</v>
      </c>
      <c r="L74" s="16">
        <f t="shared" si="28"/>
        <v>3.289154998768371</v>
      </c>
      <c r="M74" s="16">
        <f t="shared" si="32"/>
        <v>-23.920493535081032</v>
      </c>
      <c r="N74" s="18">
        <f t="shared" si="29"/>
        <v>0.8335642768884707</v>
      </c>
      <c r="O74" s="16">
        <f t="shared" si="30"/>
        <v>3.499209376095322</v>
      </c>
      <c r="P74" s="16">
        <f t="shared" si="33"/>
        <v>-22.05700863059692</v>
      </c>
    </row>
    <row r="75" spans="1:16" ht="13.5">
      <c r="A75" s="43">
        <v>75</v>
      </c>
      <c r="B75" s="41">
        <v>6</v>
      </c>
      <c r="C75" s="11"/>
      <c r="D75" s="16">
        <f t="shared" si="40"/>
        <v>4.548329882242995</v>
      </c>
      <c r="E75" s="11">
        <f t="shared" si="34"/>
        <v>3.847445880022569</v>
      </c>
      <c r="F75" s="17">
        <f t="shared" si="35"/>
        <v>0.7008840022204259</v>
      </c>
      <c r="G75" s="16">
        <f t="shared" si="36"/>
        <v>0.35044200111021295</v>
      </c>
      <c r="H75" s="16">
        <f t="shared" si="37"/>
        <v>0.35044200111021295</v>
      </c>
      <c r="I75" s="16">
        <f t="shared" si="38"/>
        <v>4.197887881132782</v>
      </c>
      <c r="J75" s="42">
        <f t="shared" si="39"/>
        <v>-9.01219164673725</v>
      </c>
      <c r="K75" s="18">
        <f t="shared" si="31"/>
        <v>0.7462153966366276</v>
      </c>
      <c r="L75" s="16">
        <f t="shared" si="28"/>
        <v>3.1325285702555914</v>
      </c>
      <c r="M75" s="16">
        <f t="shared" si="32"/>
        <v>-20.78796496482544</v>
      </c>
      <c r="N75" s="18">
        <f t="shared" si="29"/>
        <v>0.8037609695938484</v>
      </c>
      <c r="O75" s="16">
        <f t="shared" si="30"/>
        <v>3.3740984335855506</v>
      </c>
      <c r="P75" s="16">
        <f t="shared" si="33"/>
        <v>-18.682910197011367</v>
      </c>
    </row>
    <row r="76" spans="1:16" ht="13.5">
      <c r="A76" s="60">
        <v>76</v>
      </c>
      <c r="B76" s="41">
        <v>7</v>
      </c>
      <c r="C76" s="41"/>
      <c r="D76" s="42">
        <f t="shared" si="40"/>
        <v>4.548329882242995</v>
      </c>
      <c r="E76" s="41">
        <f t="shared" si="34"/>
        <v>3.847445880022569</v>
      </c>
      <c r="F76" s="39">
        <f t="shared" si="35"/>
        <v>0.7008840022204259</v>
      </c>
      <c r="G76" s="42">
        <f t="shared" si="36"/>
        <v>0.35044200111021295</v>
      </c>
      <c r="H76" s="42">
        <f t="shared" si="37"/>
        <v>0.35044200111021295</v>
      </c>
      <c r="I76" s="42">
        <f t="shared" si="38"/>
        <v>4.197887881132782</v>
      </c>
      <c r="J76" s="42">
        <f t="shared" si="39"/>
        <v>-4.814303765604468</v>
      </c>
      <c r="K76" s="18">
        <f t="shared" si="31"/>
        <v>0.7106813301301215</v>
      </c>
      <c r="L76" s="16">
        <f t="shared" si="28"/>
        <v>2.983360543100563</v>
      </c>
      <c r="M76" s="16">
        <f t="shared" si="32"/>
        <v>-17.80460442172488</v>
      </c>
      <c r="N76" s="18">
        <f t="shared" si="29"/>
        <v>0.7750232515409019</v>
      </c>
      <c r="O76" s="16">
        <f t="shared" si="30"/>
        <v>3.253460715239676</v>
      </c>
      <c r="P76" s="16">
        <f t="shared" si="33"/>
        <v>-15.429449481771691</v>
      </c>
    </row>
    <row r="77" spans="1:16" ht="13.5">
      <c r="A77" s="58">
        <v>77</v>
      </c>
      <c r="B77" s="33">
        <v>8</v>
      </c>
      <c r="C77" s="11"/>
      <c r="D77" s="16">
        <f t="shared" si="40"/>
        <v>4.548329882242995</v>
      </c>
      <c r="E77" s="11">
        <f t="shared" si="34"/>
        <v>3.847445880022569</v>
      </c>
      <c r="F77" s="17">
        <f t="shared" si="35"/>
        <v>0.7008840022204259</v>
      </c>
      <c r="G77" s="16">
        <f t="shared" si="36"/>
        <v>0.35044200111021295</v>
      </c>
      <c r="H77" s="16">
        <f t="shared" si="37"/>
        <v>0.35044200111021295</v>
      </c>
      <c r="I77" s="16">
        <f t="shared" si="38"/>
        <v>4.197887881132782</v>
      </c>
      <c r="J77" s="62">
        <f t="shared" si="39"/>
        <v>-0.6164158844716852</v>
      </c>
      <c r="K77" s="18">
        <f t="shared" si="31"/>
        <v>0.6768393620286872</v>
      </c>
      <c r="L77" s="16">
        <f t="shared" si="28"/>
        <v>2.8412957553338702</v>
      </c>
      <c r="M77" s="16">
        <f t="shared" si="32"/>
        <v>-14.963308666391008</v>
      </c>
      <c r="N77" s="18">
        <f t="shared" si="29"/>
        <v>0.7473130235877895</v>
      </c>
      <c r="O77" s="16">
        <f t="shared" si="30"/>
        <v>3.137136285131879</v>
      </c>
      <c r="P77" s="16">
        <f t="shared" si="33"/>
        <v>-12.292313196639812</v>
      </c>
    </row>
    <row r="78" spans="1:16" ht="13.5">
      <c r="A78" s="58">
        <v>78</v>
      </c>
      <c r="B78" s="33">
        <v>9</v>
      </c>
      <c r="C78" s="11"/>
      <c r="D78" s="16">
        <f t="shared" si="40"/>
        <v>4.548329882242995</v>
      </c>
      <c r="E78" s="11"/>
      <c r="F78" s="17">
        <f t="shared" si="35"/>
        <v>4.548329882242995</v>
      </c>
      <c r="G78" s="16">
        <f aca="true" t="shared" si="41" ref="G78:G84">F78*$J$7</f>
        <v>2.2741649411214975</v>
      </c>
      <c r="H78" s="16">
        <f t="shared" si="37"/>
        <v>2.2741649411214975</v>
      </c>
      <c r="I78" s="16">
        <f t="shared" si="38"/>
        <v>2.2741649411214975</v>
      </c>
      <c r="J78" s="62">
        <f t="shared" si="39"/>
        <v>1.6577490566498123</v>
      </c>
      <c r="K78" s="18">
        <f t="shared" si="31"/>
        <v>0.6446089162177973</v>
      </c>
      <c r="L78" s="16">
        <f t="shared" si="28"/>
        <v>1.4659469979968391</v>
      </c>
      <c r="M78" s="16">
        <f t="shared" si="32"/>
        <v>-13.497361668394168</v>
      </c>
      <c r="N78" s="18">
        <f t="shared" si="29"/>
        <v>0.7205935487916783</v>
      </c>
      <c r="O78" s="16">
        <f t="shared" si="30"/>
        <v>1.6387485854603578</v>
      </c>
      <c r="P78" s="16">
        <f t="shared" si="33"/>
        <v>-10.653564611179455</v>
      </c>
    </row>
    <row r="79" spans="1:16" ht="13.5">
      <c r="A79" s="43">
        <v>79</v>
      </c>
      <c r="B79" s="41">
        <v>10</v>
      </c>
      <c r="C79" s="41"/>
      <c r="D79" s="16">
        <f t="shared" si="40"/>
        <v>4.548329882242995</v>
      </c>
      <c r="E79" s="41"/>
      <c r="F79" s="39">
        <f t="shared" si="35"/>
        <v>4.548329882242995</v>
      </c>
      <c r="G79" s="42">
        <f t="shared" si="41"/>
        <v>2.2741649411214975</v>
      </c>
      <c r="H79" s="42">
        <f t="shared" si="37"/>
        <v>2.2741649411214975</v>
      </c>
      <c r="I79" s="42">
        <f t="shared" si="38"/>
        <v>2.2741649411214975</v>
      </c>
      <c r="J79" s="42">
        <f t="shared" si="39"/>
        <v>3.93191399777131</v>
      </c>
      <c r="K79" s="18">
        <f t="shared" si="31"/>
        <v>0.6139132535407593</v>
      </c>
      <c r="L79" s="16">
        <f t="shared" si="28"/>
        <v>1.3961399980922278</v>
      </c>
      <c r="M79" s="16">
        <f t="shared" si="32"/>
        <v>-12.10122167030194</v>
      </c>
      <c r="N79" s="18">
        <f t="shared" si="29"/>
        <v>0.6948294037045991</v>
      </c>
      <c r="O79" s="16">
        <f t="shared" si="30"/>
        <v>1.5801566699653549</v>
      </c>
      <c r="P79" s="16">
        <f t="shared" si="33"/>
        <v>-9.0734079412141</v>
      </c>
    </row>
    <row r="80" spans="1:16" ht="13.5">
      <c r="A80" s="43">
        <v>80</v>
      </c>
      <c r="B80" s="41">
        <v>11</v>
      </c>
      <c r="C80" s="41"/>
      <c r="D80" s="16">
        <f t="shared" si="40"/>
        <v>4.548329882242995</v>
      </c>
      <c r="E80" s="41"/>
      <c r="F80" s="39">
        <f t="shared" si="35"/>
        <v>4.548329882242995</v>
      </c>
      <c r="G80" s="42">
        <f t="shared" si="41"/>
        <v>2.2741649411214975</v>
      </c>
      <c r="H80" s="42">
        <f t="shared" si="37"/>
        <v>2.2741649411214975</v>
      </c>
      <c r="I80" s="42">
        <f t="shared" si="38"/>
        <v>2.2741649411214975</v>
      </c>
      <c r="J80" s="42">
        <f t="shared" si="39"/>
        <v>6.206078938892807</v>
      </c>
      <c r="K80" s="18">
        <f t="shared" si="31"/>
        <v>0.5846792890864374</v>
      </c>
      <c r="L80" s="16">
        <f t="shared" si="28"/>
        <v>1.329657141040217</v>
      </c>
      <c r="M80" s="16">
        <f t="shared" si="32"/>
        <v>-10.771564529261724</v>
      </c>
      <c r="N80" s="18">
        <f t="shared" si="29"/>
        <v>0.6699864314106723</v>
      </c>
      <c r="O80" s="16">
        <f t="shared" si="30"/>
        <v>1.5236596533412536</v>
      </c>
      <c r="P80" s="16">
        <f t="shared" si="33"/>
        <v>-7.549748287872847</v>
      </c>
    </row>
    <row r="81" spans="1:16" ht="13.5">
      <c r="A81" s="43">
        <v>81</v>
      </c>
      <c r="B81" s="11">
        <v>12</v>
      </c>
      <c r="C81" s="11"/>
      <c r="D81" s="16">
        <f t="shared" si="40"/>
        <v>4.548329882242995</v>
      </c>
      <c r="E81" s="11"/>
      <c r="F81" s="17">
        <f t="shared" si="35"/>
        <v>4.548329882242995</v>
      </c>
      <c r="G81" s="16">
        <f t="shared" si="41"/>
        <v>2.2741649411214975</v>
      </c>
      <c r="H81" s="16">
        <f t="shared" si="37"/>
        <v>2.2741649411214975</v>
      </c>
      <c r="I81" s="16">
        <f t="shared" si="38"/>
        <v>2.2741649411214975</v>
      </c>
      <c r="J81" s="16">
        <f t="shared" si="39"/>
        <v>8.480243880014305</v>
      </c>
      <c r="K81" s="18">
        <f t="shared" si="31"/>
        <v>0.5568374181775595</v>
      </c>
      <c r="L81" s="16">
        <f t="shared" si="28"/>
        <v>1.2663401343240162</v>
      </c>
      <c r="M81" s="16">
        <f t="shared" si="32"/>
        <v>-9.505224394937708</v>
      </c>
      <c r="N81" s="18">
        <f t="shared" si="29"/>
        <v>0.6460316962424433</v>
      </c>
      <c r="O81" s="16">
        <f t="shared" si="30"/>
        <v>1.4691826344478172</v>
      </c>
      <c r="P81" s="16">
        <f t="shared" si="33"/>
        <v>-6.08056565342503</v>
      </c>
    </row>
    <row r="82" spans="1:16" ht="13.5">
      <c r="A82" s="43">
        <v>82</v>
      </c>
      <c r="B82" s="11">
        <v>13</v>
      </c>
      <c r="C82" s="11"/>
      <c r="D82" s="16">
        <f t="shared" si="40"/>
        <v>4.548329882242995</v>
      </c>
      <c r="E82" s="11"/>
      <c r="F82" s="17">
        <f t="shared" si="35"/>
        <v>4.548329882242995</v>
      </c>
      <c r="G82" s="16">
        <f t="shared" si="41"/>
        <v>2.2741649411214975</v>
      </c>
      <c r="H82" s="16">
        <f t="shared" si="37"/>
        <v>2.2741649411214975</v>
      </c>
      <c r="I82" s="16">
        <f t="shared" si="38"/>
        <v>2.2741649411214975</v>
      </c>
      <c r="J82" s="16">
        <f t="shared" si="39"/>
        <v>10.754408821135803</v>
      </c>
      <c r="K82" s="18">
        <f t="shared" si="31"/>
        <v>0.5303213506452946</v>
      </c>
      <c r="L82" s="16">
        <f t="shared" si="28"/>
        <v>1.2060382231657294</v>
      </c>
      <c r="M82" s="16">
        <f t="shared" si="32"/>
        <v>-8.299186171771979</v>
      </c>
      <c r="N82" s="18">
        <f t="shared" si="29"/>
        <v>0.6229334401162924</v>
      </c>
      <c r="O82" s="16">
        <f t="shared" si="30"/>
        <v>1.4166533901646798</v>
      </c>
      <c r="P82" s="16">
        <f t="shared" si="33"/>
        <v>-4.66391226326035</v>
      </c>
    </row>
    <row r="83" spans="1:16" ht="13.5">
      <c r="A83" s="43">
        <v>83</v>
      </c>
      <c r="B83" s="11">
        <v>14</v>
      </c>
      <c r="C83" s="11"/>
      <c r="D83" s="16">
        <f t="shared" si="40"/>
        <v>4.548329882242995</v>
      </c>
      <c r="E83" s="11"/>
      <c r="F83" s="17">
        <f t="shared" si="35"/>
        <v>4.548329882242995</v>
      </c>
      <c r="G83" s="16">
        <f t="shared" si="41"/>
        <v>2.2741649411214975</v>
      </c>
      <c r="H83" s="16">
        <f t="shared" si="37"/>
        <v>2.2741649411214975</v>
      </c>
      <c r="I83" s="16">
        <f t="shared" si="38"/>
        <v>2.2741649411214975</v>
      </c>
      <c r="J83" s="16">
        <f t="shared" si="39"/>
        <v>13.0285737622573</v>
      </c>
      <c r="K83" s="18">
        <f t="shared" si="31"/>
        <v>0.5050679529955189</v>
      </c>
      <c r="L83" s="16">
        <f t="shared" si="28"/>
        <v>1.1486078315864094</v>
      </c>
      <c r="M83" s="16">
        <f t="shared" si="32"/>
        <v>-7.150578340185569</v>
      </c>
      <c r="N83" s="18">
        <f t="shared" si="29"/>
        <v>0.6006610404290321</v>
      </c>
      <c r="O83" s="16">
        <f t="shared" si="30"/>
        <v>1.3660022796412672</v>
      </c>
      <c r="P83" s="16">
        <f t="shared" si="33"/>
        <v>-3.297909983619083</v>
      </c>
    </row>
    <row r="84" spans="1:16" ht="13.5">
      <c r="A84" s="43">
        <v>84</v>
      </c>
      <c r="B84" s="11">
        <v>15</v>
      </c>
      <c r="C84" s="16">
        <f>-C69</f>
        <v>-3.4199518933533946</v>
      </c>
      <c r="D84" s="16">
        <f t="shared" si="40"/>
        <v>4.548329882242995</v>
      </c>
      <c r="E84" s="11"/>
      <c r="F84" s="17">
        <f t="shared" si="35"/>
        <v>4.548329882242995</v>
      </c>
      <c r="G84" s="16">
        <f t="shared" si="41"/>
        <v>2.2741649411214975</v>
      </c>
      <c r="H84" s="16">
        <f t="shared" si="37"/>
        <v>2.2741649411214975</v>
      </c>
      <c r="I84" s="16">
        <f>H84+E84-C84</f>
        <v>5.694116834474892</v>
      </c>
      <c r="J84" s="16">
        <f t="shared" si="39"/>
        <v>18.722690596732193</v>
      </c>
      <c r="K84" s="18">
        <f t="shared" si="31"/>
        <v>0.4810170980909702</v>
      </c>
      <c r="L84" s="42">
        <f t="shared" si="28"/>
        <v>2.7389675559100537</v>
      </c>
      <c r="M84" s="56">
        <f t="shared" si="32"/>
        <v>-4.411610784275515</v>
      </c>
      <c r="N84" s="18">
        <f t="shared" si="29"/>
        <v>0.5791849694598713</v>
      </c>
      <c r="O84" s="16">
        <f t="shared" si="30"/>
        <v>3.2979468848762794</v>
      </c>
      <c r="P84" s="56">
        <f t="shared" si="33"/>
        <v>3.690125719657544E-05</v>
      </c>
    </row>
    <row r="85" spans="1:13" ht="13.5">
      <c r="A85" s="43">
        <v>85</v>
      </c>
      <c r="G85" s="28" t="s">
        <v>34</v>
      </c>
      <c r="H85" s="7">
        <f>H58</f>
        <v>4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</f>
        <v>8.271051528992308</v>
      </c>
      <c r="K85" s="77" t="s">
        <v>103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36.38663905794395</v>
      </c>
      <c r="E89" s="17">
        <f>$E$7</f>
        <v>0</v>
      </c>
      <c r="F89" s="81"/>
      <c r="G89" s="39">
        <v>1</v>
      </c>
      <c r="H89" s="39">
        <v>1</v>
      </c>
      <c r="I89" s="39">
        <v>1</v>
      </c>
      <c r="J89" s="21">
        <v>0.5</v>
      </c>
      <c r="K89" s="18">
        <v>0.05</v>
      </c>
      <c r="L89" s="24"/>
      <c r="M89" s="42">
        <f>M111</f>
        <v>31.77777465827787</v>
      </c>
      <c r="N89" s="24">
        <v>0.06493943009867663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1.2861737140325693</v>
      </c>
      <c r="O92" s="16">
        <f aca="true" t="shared" si="44" ref="O92:O111">I92*N92</f>
        <v>-37.27658918694284</v>
      </c>
      <c r="P92" s="16">
        <f>O92</f>
        <v>-37.27658918694284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1.20774353703233</v>
      </c>
      <c r="O93" s="16">
        <f t="shared" si="44"/>
        <v>-81.67479355591826</v>
      </c>
      <c r="P93" s="16">
        <f aca="true" t="shared" si="47" ref="P93:P111">O93+P92</f>
        <v>-118.9513827428611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1.134095989778894</v>
      </c>
      <c r="O94" s="16">
        <f t="shared" si="44"/>
        <v>-76.6943088475467</v>
      </c>
      <c r="P94" s="16">
        <f t="shared" si="47"/>
        <v>-195.6456915904078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1.0649394300986765</v>
      </c>
      <c r="O95" s="16">
        <f t="shared" si="44"/>
        <v>-30.86465631481578</v>
      </c>
      <c r="P95" s="16">
        <f t="shared" si="47"/>
        <v>-226.5103479052236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-245.83204542308516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36.38663905794395</v>
      </c>
      <c r="E97" s="11">
        <f aca="true" t="shared" si="48" ref="E97:E104">SUM($C$92:$C$95)*0.9/8</f>
        <v>21.736909707594275</v>
      </c>
      <c r="F97" s="17">
        <f aca="true" t="shared" si="49" ref="F97:F111">D97-E97</f>
        <v>14.649729350349677</v>
      </c>
      <c r="G97" s="16">
        <f aca="true" t="shared" si="50" ref="G97:G104">F97*(1-$J$7)</f>
        <v>7.3248646751748385</v>
      </c>
      <c r="H97" s="16">
        <f aca="true" t="shared" si="51" ref="H97:H111">F97-G97</f>
        <v>7.3248646751748385</v>
      </c>
      <c r="I97" s="16">
        <f aca="true" t="shared" si="52" ref="I97:I110">H97+E97</f>
        <v>29.061774382769116</v>
      </c>
      <c r="J97" s="16">
        <f aca="true" t="shared" si="53" ref="J97:J111">I97+J96</f>
        <v>-164.15520079584667</v>
      </c>
      <c r="K97" s="18">
        <f t="shared" si="45"/>
        <v>0.9523809523809523</v>
      </c>
      <c r="L97" s="16">
        <f t="shared" si="42"/>
        <v>27.677880364542013</v>
      </c>
      <c r="M97" s="16">
        <f t="shared" si="46"/>
        <v>-210.14703749325608</v>
      </c>
      <c r="N97" s="18">
        <f t="shared" si="43"/>
        <v>0.9390205412033065</v>
      </c>
      <c r="O97" s="16">
        <f t="shared" si="44"/>
        <v>27.289603109236243</v>
      </c>
      <c r="P97" s="16">
        <f t="shared" si="47"/>
        <v>-218.5424423138489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36.38663905794395</v>
      </c>
      <c r="E98" s="11">
        <f t="shared" si="48"/>
        <v>21.736909707594275</v>
      </c>
      <c r="F98" s="17">
        <f t="shared" si="49"/>
        <v>14.649729350349677</v>
      </c>
      <c r="G98" s="16">
        <f t="shared" si="50"/>
        <v>7.3248646751748385</v>
      </c>
      <c r="H98" s="16">
        <f t="shared" si="51"/>
        <v>7.3248646751748385</v>
      </c>
      <c r="I98" s="16">
        <f t="shared" si="52"/>
        <v>29.061774382769116</v>
      </c>
      <c r="J98" s="16">
        <f t="shared" si="53"/>
        <v>-135.09342641307757</v>
      </c>
      <c r="K98" s="18">
        <f t="shared" si="45"/>
        <v>0.9070294784580498</v>
      </c>
      <c r="L98" s="16">
        <f t="shared" si="42"/>
        <v>26.359886061468583</v>
      </c>
      <c r="M98" s="16">
        <f t="shared" si="46"/>
        <v>-183.7871514317875</v>
      </c>
      <c r="N98" s="18">
        <f t="shared" si="43"/>
        <v>0.8817595768017505</v>
      </c>
      <c r="O98" s="16">
        <f t="shared" si="44"/>
        <v>25.62549788085845</v>
      </c>
      <c r="P98" s="16">
        <f t="shared" si="47"/>
        <v>-192.91694443299045</v>
      </c>
    </row>
    <row r="99" spans="1:16" ht="13.5">
      <c r="A99" s="43">
        <v>99</v>
      </c>
      <c r="B99" s="41">
        <v>3</v>
      </c>
      <c r="C99" s="41"/>
      <c r="D99" s="16">
        <f t="shared" si="54"/>
        <v>36.38663905794395</v>
      </c>
      <c r="E99" s="41">
        <f t="shared" si="48"/>
        <v>21.736909707594275</v>
      </c>
      <c r="F99" s="39">
        <f t="shared" si="49"/>
        <v>14.649729350349677</v>
      </c>
      <c r="G99" s="42">
        <f t="shared" si="50"/>
        <v>7.3248646751748385</v>
      </c>
      <c r="H99" s="42">
        <f t="shared" si="51"/>
        <v>7.3248646751748385</v>
      </c>
      <c r="I99" s="42">
        <f t="shared" si="52"/>
        <v>29.061774382769116</v>
      </c>
      <c r="J99" s="42">
        <f t="shared" si="53"/>
        <v>-106.03165203030845</v>
      </c>
      <c r="K99" s="18">
        <f t="shared" si="45"/>
        <v>0.863837598531476</v>
      </c>
      <c r="L99" s="16">
        <f t="shared" si="42"/>
        <v>25.10465339187484</v>
      </c>
      <c r="M99" s="16">
        <f t="shared" si="46"/>
        <v>-158.68249803991264</v>
      </c>
      <c r="N99" s="18">
        <f t="shared" si="43"/>
        <v>0.8279903550195782</v>
      </c>
      <c r="O99" s="16">
        <f t="shared" si="44"/>
        <v>24.062868888687884</v>
      </c>
      <c r="P99" s="16">
        <f t="shared" si="47"/>
        <v>-168.85407554430256</v>
      </c>
    </row>
    <row r="100" spans="1:16" ht="13.5">
      <c r="A100" s="43">
        <v>100</v>
      </c>
      <c r="B100" s="41">
        <v>4</v>
      </c>
      <c r="C100" s="41"/>
      <c r="D100" s="16">
        <f t="shared" si="54"/>
        <v>36.38663905794395</v>
      </c>
      <c r="E100" s="41">
        <f t="shared" si="48"/>
        <v>21.736909707594275</v>
      </c>
      <c r="F100" s="39">
        <f t="shared" si="49"/>
        <v>14.649729350349677</v>
      </c>
      <c r="G100" s="42">
        <f t="shared" si="50"/>
        <v>7.3248646751748385</v>
      </c>
      <c r="H100" s="42">
        <f t="shared" si="51"/>
        <v>7.3248646751748385</v>
      </c>
      <c r="I100" s="42">
        <f t="shared" si="52"/>
        <v>29.061774382769116</v>
      </c>
      <c r="J100" s="42">
        <f t="shared" si="53"/>
        <v>-76.96987764753933</v>
      </c>
      <c r="K100" s="18">
        <f t="shared" si="45"/>
        <v>0.822702474791882</v>
      </c>
      <c r="L100" s="16">
        <f t="shared" si="42"/>
        <v>23.90919370654747</v>
      </c>
      <c r="M100" s="16">
        <f t="shared" si="46"/>
        <v>-134.77330433336516</v>
      </c>
      <c r="N100" s="18">
        <f t="shared" si="43"/>
        <v>0.7774999512816022</v>
      </c>
      <c r="O100" s="16">
        <f t="shared" si="44"/>
        <v>22.5955281667599</v>
      </c>
      <c r="P100" s="16">
        <f t="shared" si="47"/>
        <v>-146.25854737754267</v>
      </c>
    </row>
    <row r="101" spans="1:16" ht="13.5">
      <c r="A101" s="60">
        <v>101</v>
      </c>
      <c r="B101" s="41">
        <v>5</v>
      </c>
      <c r="C101" s="41"/>
      <c r="D101" s="16">
        <f t="shared" si="54"/>
        <v>36.38663905794395</v>
      </c>
      <c r="E101" s="41">
        <f t="shared" si="48"/>
        <v>21.736909707594275</v>
      </c>
      <c r="F101" s="39">
        <f t="shared" si="49"/>
        <v>14.649729350349677</v>
      </c>
      <c r="G101" s="42">
        <f t="shared" si="50"/>
        <v>7.3248646751748385</v>
      </c>
      <c r="H101" s="42">
        <f t="shared" si="51"/>
        <v>7.3248646751748385</v>
      </c>
      <c r="I101" s="42">
        <f t="shared" si="52"/>
        <v>29.061774382769116</v>
      </c>
      <c r="J101" s="42">
        <f t="shared" si="53"/>
        <v>-47.90810326477022</v>
      </c>
      <c r="K101" s="18">
        <f t="shared" si="45"/>
        <v>0.783526166468459</v>
      </c>
      <c r="L101" s="16">
        <f t="shared" si="42"/>
        <v>22.770660672902352</v>
      </c>
      <c r="M101" s="16">
        <f t="shared" si="46"/>
        <v>-112.00264366046281</v>
      </c>
      <c r="N101" s="18">
        <f t="shared" si="43"/>
        <v>0.7300884250379944</v>
      </c>
      <c r="O101" s="16">
        <f t="shared" si="44"/>
        <v>21.217665087925436</v>
      </c>
      <c r="P101" s="16">
        <f t="shared" si="47"/>
        <v>-125.04088228961723</v>
      </c>
    </row>
    <row r="102" spans="1:16" ht="13.5">
      <c r="A102" s="58">
        <v>102</v>
      </c>
      <c r="B102" s="33">
        <v>6</v>
      </c>
      <c r="C102" s="41"/>
      <c r="D102" s="16">
        <f t="shared" si="54"/>
        <v>36.38663905794395</v>
      </c>
      <c r="E102" s="41">
        <f t="shared" si="48"/>
        <v>21.736909707594275</v>
      </c>
      <c r="F102" s="39">
        <f t="shared" si="49"/>
        <v>14.649729350349677</v>
      </c>
      <c r="G102" s="42">
        <f t="shared" si="50"/>
        <v>7.3248646751748385</v>
      </c>
      <c r="H102" s="42">
        <f t="shared" si="51"/>
        <v>7.3248646751748385</v>
      </c>
      <c r="I102" s="42">
        <f t="shared" si="52"/>
        <v>29.061774382769116</v>
      </c>
      <c r="J102" s="62">
        <f t="shared" si="53"/>
        <v>-18.846328882001103</v>
      </c>
      <c r="K102" s="18">
        <f t="shared" si="45"/>
        <v>0.7462153966366276</v>
      </c>
      <c r="L102" s="16">
        <f t="shared" si="42"/>
        <v>21.68634349800224</v>
      </c>
      <c r="M102" s="16">
        <f t="shared" si="46"/>
        <v>-90.31630016246056</v>
      </c>
      <c r="N102" s="18">
        <f t="shared" si="43"/>
        <v>0.6855680280054471</v>
      </c>
      <c r="O102" s="16">
        <f t="shared" si="44"/>
        <v>19.923823353934242</v>
      </c>
      <c r="P102" s="16">
        <f t="shared" si="47"/>
        <v>-105.11705893568299</v>
      </c>
    </row>
    <row r="103" spans="1:16" ht="13.5">
      <c r="A103" s="58">
        <v>103</v>
      </c>
      <c r="B103" s="33">
        <v>7</v>
      </c>
      <c r="C103" s="41"/>
      <c r="D103" s="16">
        <f t="shared" si="54"/>
        <v>36.38663905794395</v>
      </c>
      <c r="E103" s="41">
        <f t="shared" si="48"/>
        <v>21.736909707594275</v>
      </c>
      <c r="F103" s="39">
        <f t="shared" si="49"/>
        <v>14.649729350349677</v>
      </c>
      <c r="G103" s="42">
        <f t="shared" si="50"/>
        <v>7.3248646751748385</v>
      </c>
      <c r="H103" s="42">
        <f t="shared" si="51"/>
        <v>7.3248646751748385</v>
      </c>
      <c r="I103" s="42">
        <f t="shared" si="52"/>
        <v>29.061774382769116</v>
      </c>
      <c r="J103" s="62">
        <f t="shared" si="53"/>
        <v>10.215445500768013</v>
      </c>
      <c r="K103" s="18">
        <f t="shared" si="45"/>
        <v>0.7106813301301215</v>
      </c>
      <c r="L103" s="16">
        <f t="shared" si="42"/>
        <v>20.653660474287847</v>
      </c>
      <c r="M103" s="16">
        <f t="shared" si="46"/>
        <v>-69.66263968817272</v>
      </c>
      <c r="N103" s="18">
        <f t="shared" si="43"/>
        <v>0.6437624606893586</v>
      </c>
      <c r="O103" s="16">
        <f t="shared" si="44"/>
        <v>18.708879388650413</v>
      </c>
      <c r="P103" s="16">
        <f t="shared" si="47"/>
        <v>-86.40817954703257</v>
      </c>
    </row>
    <row r="104" spans="1:16" ht="13.5">
      <c r="A104" s="43">
        <v>104</v>
      </c>
      <c r="B104" s="41">
        <v>8</v>
      </c>
      <c r="C104" s="41"/>
      <c r="D104" s="16">
        <f t="shared" si="54"/>
        <v>36.38663905794395</v>
      </c>
      <c r="E104" s="41">
        <f t="shared" si="48"/>
        <v>21.736909707594275</v>
      </c>
      <c r="F104" s="39">
        <f t="shared" si="49"/>
        <v>14.649729350349677</v>
      </c>
      <c r="G104" s="42">
        <f t="shared" si="50"/>
        <v>7.3248646751748385</v>
      </c>
      <c r="H104" s="42">
        <f t="shared" si="51"/>
        <v>7.3248646751748385</v>
      </c>
      <c r="I104" s="42">
        <f t="shared" si="52"/>
        <v>29.061774382769116</v>
      </c>
      <c r="J104" s="42">
        <f t="shared" si="53"/>
        <v>39.27721988353713</v>
      </c>
      <c r="K104" s="18">
        <f t="shared" si="45"/>
        <v>0.6768393620286872</v>
      </c>
      <c r="L104" s="16">
        <f t="shared" si="42"/>
        <v>19.670152832655095</v>
      </c>
      <c r="M104" s="16">
        <f t="shared" si="46"/>
        <v>-49.992486855517626</v>
      </c>
      <c r="N104" s="18">
        <f t="shared" si="43"/>
        <v>0.6045061742428938</v>
      </c>
      <c r="O104" s="16">
        <f t="shared" si="44"/>
        <v>17.568022048837893</v>
      </c>
      <c r="P104" s="16">
        <f t="shared" si="47"/>
        <v>-68.84015749819469</v>
      </c>
    </row>
    <row r="105" spans="1:16" ht="13.5">
      <c r="A105" s="43">
        <v>105</v>
      </c>
      <c r="B105" s="11">
        <v>9</v>
      </c>
      <c r="C105" s="11"/>
      <c r="D105" s="16">
        <f t="shared" si="54"/>
        <v>36.38663905794395</v>
      </c>
      <c r="E105" s="11"/>
      <c r="F105" s="17">
        <f t="shared" si="49"/>
        <v>36.38663905794395</v>
      </c>
      <c r="G105" s="16">
        <f aca="true" t="shared" si="55" ref="G105:G111">F105*$J$7</f>
        <v>18.193319528971976</v>
      </c>
      <c r="H105" s="16">
        <f t="shared" si="51"/>
        <v>18.193319528971976</v>
      </c>
      <c r="I105" s="16">
        <f t="shared" si="52"/>
        <v>18.193319528971976</v>
      </c>
      <c r="J105" s="16">
        <f t="shared" si="53"/>
        <v>57.470539412509105</v>
      </c>
      <c r="K105" s="18">
        <f t="shared" si="45"/>
        <v>0.6446089162177973</v>
      </c>
      <c r="L105" s="16">
        <f t="shared" si="42"/>
        <v>11.727575983974711</v>
      </c>
      <c r="M105" s="16">
        <f t="shared" si="46"/>
        <v>-38.26491087154292</v>
      </c>
      <c r="N105" s="18">
        <f t="shared" si="43"/>
        <v>0.5676437148983025</v>
      </c>
      <c r="O105" s="16">
        <f t="shared" si="44"/>
        <v>10.327323483757487</v>
      </c>
      <c r="P105" s="16">
        <f t="shared" si="47"/>
        <v>-58.512834014437196</v>
      </c>
    </row>
    <row r="106" spans="1:16" ht="13.5">
      <c r="A106" s="43">
        <v>106</v>
      </c>
      <c r="B106" s="11">
        <v>10</v>
      </c>
      <c r="C106" s="11"/>
      <c r="D106" s="16">
        <f t="shared" si="54"/>
        <v>36.38663905794395</v>
      </c>
      <c r="E106" s="11"/>
      <c r="F106" s="17">
        <f t="shared" si="49"/>
        <v>36.38663905794395</v>
      </c>
      <c r="G106" s="16">
        <f t="shared" si="55"/>
        <v>18.193319528971976</v>
      </c>
      <c r="H106" s="16">
        <f t="shared" si="51"/>
        <v>18.193319528971976</v>
      </c>
      <c r="I106" s="16">
        <f t="shared" si="52"/>
        <v>18.193319528971976</v>
      </c>
      <c r="J106" s="16">
        <f t="shared" si="53"/>
        <v>75.66385894148108</v>
      </c>
      <c r="K106" s="18">
        <f t="shared" si="45"/>
        <v>0.6139132535407593</v>
      </c>
      <c r="L106" s="16">
        <f t="shared" si="42"/>
        <v>11.16911998473782</v>
      </c>
      <c r="M106" s="16">
        <f t="shared" si="46"/>
        <v>-27.095790886805098</v>
      </c>
      <c r="N106" s="18">
        <f t="shared" si="43"/>
        <v>0.5330291083744593</v>
      </c>
      <c r="O106" s="16">
        <f t="shared" si="44"/>
        <v>9.69756888689957</v>
      </c>
      <c r="P106" s="16">
        <f t="shared" si="47"/>
        <v>-48.81526512753763</v>
      </c>
    </row>
    <row r="107" spans="1:16" ht="13.5">
      <c r="A107" s="43">
        <v>107</v>
      </c>
      <c r="B107" s="11">
        <v>11</v>
      </c>
      <c r="C107" s="11"/>
      <c r="D107" s="16">
        <f t="shared" si="54"/>
        <v>36.38663905794395</v>
      </c>
      <c r="E107" s="11"/>
      <c r="F107" s="17">
        <f t="shared" si="49"/>
        <v>36.38663905794395</v>
      </c>
      <c r="G107" s="16">
        <f t="shared" si="55"/>
        <v>18.193319528971976</v>
      </c>
      <c r="H107" s="16">
        <f t="shared" si="51"/>
        <v>18.193319528971976</v>
      </c>
      <c r="I107" s="16">
        <f t="shared" si="52"/>
        <v>18.193319528971976</v>
      </c>
      <c r="J107" s="16">
        <f t="shared" si="53"/>
        <v>93.85717847045305</v>
      </c>
      <c r="K107" s="18">
        <f t="shared" si="45"/>
        <v>0.5846792890864374</v>
      </c>
      <c r="L107" s="16">
        <f t="shared" si="42"/>
        <v>10.637257128321734</v>
      </c>
      <c r="M107" s="16">
        <f t="shared" si="46"/>
        <v>-16.458533758483362</v>
      </c>
      <c r="N107" s="18">
        <f t="shared" si="43"/>
        <v>0.5005252818229007</v>
      </c>
      <c r="O107" s="16">
        <f t="shared" si="44"/>
        <v>9.10621638453278</v>
      </c>
      <c r="P107" s="16">
        <f t="shared" si="47"/>
        <v>-39.70904874300485</v>
      </c>
    </row>
    <row r="108" spans="1:16" ht="13.5">
      <c r="A108" s="43">
        <v>108</v>
      </c>
      <c r="B108" s="11">
        <v>12</v>
      </c>
      <c r="C108" s="11"/>
      <c r="D108" s="16">
        <f t="shared" si="54"/>
        <v>36.38663905794395</v>
      </c>
      <c r="E108" s="11"/>
      <c r="F108" s="17">
        <f t="shared" si="49"/>
        <v>36.38663905794395</v>
      </c>
      <c r="G108" s="16">
        <f t="shared" si="55"/>
        <v>18.193319528971976</v>
      </c>
      <c r="H108" s="16">
        <f t="shared" si="51"/>
        <v>18.193319528971976</v>
      </c>
      <c r="I108" s="16">
        <f t="shared" si="52"/>
        <v>18.193319528971976</v>
      </c>
      <c r="J108" s="16">
        <f t="shared" si="53"/>
        <v>112.05049799942503</v>
      </c>
      <c r="K108" s="18">
        <f t="shared" si="45"/>
        <v>0.5568374181775595</v>
      </c>
      <c r="L108" s="16">
        <f t="shared" si="42"/>
        <v>10.130721074592127</v>
      </c>
      <c r="M108" s="16">
        <f t="shared" si="46"/>
        <v>-6.327812683891235</v>
      </c>
      <c r="N108" s="18">
        <f t="shared" si="43"/>
        <v>0.47000352102327764</v>
      </c>
      <c r="O108" s="16">
        <f t="shared" si="44"/>
        <v>8.550924237718387</v>
      </c>
      <c r="P108" s="16">
        <f t="shared" si="47"/>
        <v>-31.158124505286462</v>
      </c>
    </row>
    <row r="109" spans="1:16" ht="13.5">
      <c r="A109" s="43">
        <v>109</v>
      </c>
      <c r="B109" s="11">
        <v>13</v>
      </c>
      <c r="C109" s="11"/>
      <c r="D109" s="16">
        <f t="shared" si="54"/>
        <v>36.38663905794395</v>
      </c>
      <c r="E109" s="11"/>
      <c r="F109" s="17">
        <f t="shared" si="49"/>
        <v>36.38663905794395</v>
      </c>
      <c r="G109" s="16">
        <f t="shared" si="55"/>
        <v>18.193319528971976</v>
      </c>
      <c r="H109" s="16">
        <f t="shared" si="51"/>
        <v>18.193319528971976</v>
      </c>
      <c r="I109" s="16">
        <f t="shared" si="52"/>
        <v>18.193319528971976</v>
      </c>
      <c r="J109" s="16">
        <f t="shared" si="53"/>
        <v>130.24381752839702</v>
      </c>
      <c r="K109" s="18">
        <f t="shared" si="45"/>
        <v>0.5303213506452946</v>
      </c>
      <c r="L109" s="16">
        <f t="shared" si="42"/>
        <v>9.648305785325833</v>
      </c>
      <c r="M109" s="16">
        <f t="shared" si="46"/>
        <v>3.3204931014345984</v>
      </c>
      <c r="N109" s="18">
        <f t="shared" si="43"/>
        <v>0.44134296067873774</v>
      </c>
      <c r="O109" s="16">
        <f t="shared" si="44"/>
        <v>8.029493505490791</v>
      </c>
      <c r="P109" s="16">
        <f t="shared" si="47"/>
        <v>-23.12863099979567</v>
      </c>
    </row>
    <row r="110" spans="1:16" ht="13.5">
      <c r="A110" s="43">
        <v>110</v>
      </c>
      <c r="B110" s="11">
        <v>14</v>
      </c>
      <c r="C110" s="11"/>
      <c r="D110" s="16">
        <f t="shared" si="54"/>
        <v>36.38663905794395</v>
      </c>
      <c r="E110" s="11"/>
      <c r="F110" s="17">
        <f t="shared" si="49"/>
        <v>36.38663905794395</v>
      </c>
      <c r="G110" s="16">
        <f t="shared" si="55"/>
        <v>18.193319528971976</v>
      </c>
      <c r="H110" s="16">
        <f t="shared" si="51"/>
        <v>18.193319528971976</v>
      </c>
      <c r="I110" s="16">
        <f t="shared" si="52"/>
        <v>18.193319528971976</v>
      </c>
      <c r="J110" s="16">
        <f t="shared" si="53"/>
        <v>148.437137057369</v>
      </c>
      <c r="K110" s="18">
        <f t="shared" si="45"/>
        <v>0.5050679529955189</v>
      </c>
      <c r="L110" s="16">
        <f t="shared" si="42"/>
        <v>9.188862652691274</v>
      </c>
      <c r="M110" s="16">
        <f t="shared" si="46"/>
        <v>12.509355754125872</v>
      </c>
      <c r="N110" s="18">
        <f t="shared" si="43"/>
        <v>0.4144301057928179</v>
      </c>
      <c r="O110" s="16">
        <f t="shared" si="44"/>
        <v>7.539859337114397</v>
      </c>
      <c r="P110" s="16">
        <f t="shared" si="47"/>
        <v>-15.588771662681275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36.38663905794395</v>
      </c>
      <c r="E111" s="11"/>
      <c r="F111" s="17">
        <f t="shared" si="49"/>
        <v>36.38663905794395</v>
      </c>
      <c r="G111" s="16">
        <f t="shared" si="55"/>
        <v>18.193319528971976</v>
      </c>
      <c r="H111" s="16">
        <f t="shared" si="51"/>
        <v>18.193319528971976</v>
      </c>
      <c r="I111" s="16">
        <f>H111+E111-C111</f>
        <v>40.057659032544294</v>
      </c>
      <c r="J111" s="16">
        <f t="shared" si="53"/>
        <v>188.49479608991328</v>
      </c>
      <c r="K111" s="18">
        <f t="shared" si="45"/>
        <v>0.4810170980909702</v>
      </c>
      <c r="L111" s="42">
        <f t="shared" si="42"/>
        <v>19.268418904151996</v>
      </c>
      <c r="M111" s="56">
        <f t="shared" si="46"/>
        <v>31.77777465827787</v>
      </c>
      <c r="N111" s="18">
        <f t="shared" si="43"/>
        <v>0.3891583822325155</v>
      </c>
      <c r="O111" s="16">
        <f t="shared" si="44"/>
        <v>15.588773785126648</v>
      </c>
      <c r="P111" s="56">
        <f t="shared" si="47"/>
        <v>2.122445373231585E-06</v>
      </c>
    </row>
    <row r="112" spans="7:13" ht="13.5">
      <c r="G112" s="28" t="s">
        <v>34</v>
      </c>
      <c r="H112" s="7">
        <f>H85</f>
        <v>4</v>
      </c>
      <c r="I112" s="22" t="s">
        <v>9</v>
      </c>
      <c r="J112" s="17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0,IF(J105&lt;0,B105+(-J105)/(J106-J105),0),0)</f>
        <v>6.6484920237071</v>
      </c>
      <c r="K112" s="77" t="s">
        <v>104</v>
      </c>
      <c r="L112" s="78"/>
      <c r="M112" s="78"/>
    </row>
  </sheetData>
  <sheetProtection/>
  <mergeCells count="25">
    <mergeCell ref="K112:M112"/>
    <mergeCell ref="B88:C88"/>
    <mergeCell ref="F88:F89"/>
    <mergeCell ref="L88:M88"/>
    <mergeCell ref="N88:P88"/>
    <mergeCell ref="B89:C89"/>
    <mergeCell ref="N61:P61"/>
    <mergeCell ref="B62:C62"/>
    <mergeCell ref="K85:M85"/>
    <mergeCell ref="B61:C61"/>
    <mergeCell ref="F61:F62"/>
    <mergeCell ref="L61:M61"/>
    <mergeCell ref="B35:C35"/>
    <mergeCell ref="K58:M58"/>
    <mergeCell ref="K30:M30"/>
    <mergeCell ref="B34:C34"/>
    <mergeCell ref="F34:F35"/>
    <mergeCell ref="L34:M34"/>
    <mergeCell ref="B32:C32"/>
    <mergeCell ref="F6:F7"/>
    <mergeCell ref="L6:M6"/>
    <mergeCell ref="N6:P6"/>
    <mergeCell ref="B7:C7"/>
    <mergeCell ref="B6:C6"/>
    <mergeCell ref="N34:P34"/>
  </mergeCells>
  <printOptions/>
  <pageMargins left="0.787" right="0.787" top="0.984" bottom="0.984" header="0.512" footer="0.512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39</v>
      </c>
      <c r="B1" s="7" t="s">
        <v>40</v>
      </c>
      <c r="C1" s="7" t="s">
        <v>41</v>
      </c>
      <c r="D1" s="8" t="s">
        <v>42</v>
      </c>
      <c r="E1" s="7" t="s">
        <v>43</v>
      </c>
      <c r="F1" s="9" t="s">
        <v>44</v>
      </c>
      <c r="G1" s="7" t="s">
        <v>45</v>
      </c>
      <c r="H1" s="7" t="s">
        <v>46</v>
      </c>
      <c r="I1" s="10" t="s">
        <v>47</v>
      </c>
      <c r="J1" s="10" t="s">
        <v>38</v>
      </c>
      <c r="K1" s="10" t="s">
        <v>48</v>
      </c>
      <c r="L1" s="10" t="s">
        <v>49</v>
      </c>
      <c r="M1" s="10" t="s">
        <v>50</v>
      </c>
      <c r="N1" s="10" t="s">
        <v>51</v>
      </c>
      <c r="O1" s="10" t="s">
        <v>52</v>
      </c>
      <c r="P1" s="10" t="s">
        <v>53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21">
        <v>0.15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3.4112474116822455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-84.73902708136318</v>
      </c>
      <c r="N7" s="19">
        <v>-0.0485768352975044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0.8193979718336412</v>
      </c>
      <c r="O10" s="52">
        <f aca="true" t="shared" si="2" ref="O10:O29">I10*N10</f>
        <v>-12.290969577504617</v>
      </c>
      <c r="P10" s="52">
        <f>O10</f>
        <v>-12.290969577504617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0.861233993698127</v>
      </c>
      <c r="O11" s="52">
        <f t="shared" si="2"/>
        <v>-30.143189779434447</v>
      </c>
      <c r="P11" s="52">
        <f aca="true" t="shared" si="5" ref="P11:P29">O11+P10</f>
        <v>-42.43415935693906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0.9052060383325119</v>
      </c>
      <c r="O12" s="52">
        <f t="shared" si="2"/>
        <v>-31.682211341637917</v>
      </c>
      <c r="P12" s="52">
        <f t="shared" si="5"/>
        <v>-74.11637069857699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0.9514231647024955</v>
      </c>
      <c r="O13" s="52">
        <f t="shared" si="2"/>
        <v>-14.271347470537433</v>
      </c>
      <c r="P13" s="52">
        <f t="shared" si="5"/>
        <v>-88.38771816911442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-98.38771816911442</v>
      </c>
    </row>
    <row r="15" spans="1:16" ht="13.5">
      <c r="A15" s="43">
        <v>15</v>
      </c>
      <c r="B15" s="11">
        <v>1</v>
      </c>
      <c r="C15" s="11"/>
      <c r="D15" s="16">
        <f>$D$7*$G$7*(1+$E$7)^(B15-1)</f>
        <v>3.4112474116822455</v>
      </c>
      <c r="E15" s="11">
        <f aca="true" t="shared" si="6" ref="E15:E22">($C$10+$C$11+$C$12+$C$13)*0.9/8</f>
        <v>11.25</v>
      </c>
      <c r="F15" s="16">
        <f aca="true" t="shared" si="7" ref="F15:F29">D15-E15</f>
        <v>-7.838752588317755</v>
      </c>
      <c r="G15" s="52">
        <f>IF(F15&gt;0,F15*$J$7,0)</f>
        <v>0</v>
      </c>
      <c r="H15" s="52">
        <f aca="true" t="shared" si="8" ref="H15:H29">F15-G15</f>
        <v>-7.838752588317755</v>
      </c>
      <c r="I15" s="52">
        <f aca="true" t="shared" si="9" ref="I15:I28">H15+E15</f>
        <v>3.411247411682245</v>
      </c>
      <c r="J15" s="52">
        <f aca="true" t="shared" si="10" ref="J15:J29">I15+J14</f>
        <v>-96.58875258831776</v>
      </c>
      <c r="K15" s="17">
        <f t="shared" si="3"/>
        <v>0.9523809523809523</v>
      </c>
      <c r="L15" s="52">
        <f t="shared" si="0"/>
        <v>3.2488070587449953</v>
      </c>
      <c r="M15" s="52">
        <f t="shared" si="4"/>
        <v>-119.83816169125501</v>
      </c>
      <c r="N15" s="17">
        <f t="shared" si="1"/>
        <v>1.0510570239402297</v>
      </c>
      <c r="O15" s="52">
        <f t="shared" si="2"/>
        <v>3.5854155524465523</v>
      </c>
      <c r="P15" s="52">
        <f t="shared" si="5"/>
        <v>-94.80230261666787</v>
      </c>
    </row>
    <row r="16" spans="1:16" ht="13.5">
      <c r="A16" s="43">
        <v>16</v>
      </c>
      <c r="B16" s="11">
        <v>2</v>
      </c>
      <c r="C16" s="11"/>
      <c r="D16" s="16">
        <f>$D$7*$H$7*(1+$E$7)*(B16-1)</f>
        <v>3.4112474116822455</v>
      </c>
      <c r="E16" s="11">
        <f t="shared" si="6"/>
        <v>11.25</v>
      </c>
      <c r="F16" s="16">
        <f t="shared" si="7"/>
        <v>-7.838752588317755</v>
      </c>
      <c r="G16" s="52">
        <f aca="true" t="shared" si="11" ref="G16:G22">IF(F16&gt;0,F16*$J$7,0)</f>
        <v>0</v>
      </c>
      <c r="H16" s="52">
        <f t="shared" si="8"/>
        <v>-7.838752588317755</v>
      </c>
      <c r="I16" s="52">
        <f t="shared" si="9"/>
        <v>3.411247411682245</v>
      </c>
      <c r="J16" s="52">
        <f t="shared" si="10"/>
        <v>-93.17750517663552</v>
      </c>
      <c r="K16" s="17">
        <f t="shared" si="3"/>
        <v>0.9070294784580498</v>
      </c>
      <c r="L16" s="52">
        <f t="shared" si="0"/>
        <v>3.0941019607095193</v>
      </c>
      <c r="M16" s="52">
        <f t="shared" si="4"/>
        <v>-116.74405973054549</v>
      </c>
      <c r="N16" s="17">
        <f t="shared" si="1"/>
        <v>1.1047208675740927</v>
      </c>
      <c r="O16" s="52">
        <f t="shared" si="2"/>
        <v>3.768476200143488</v>
      </c>
      <c r="P16" s="52">
        <f t="shared" si="5"/>
        <v>-91.03382641652439</v>
      </c>
    </row>
    <row r="17" spans="1:16" ht="13.5">
      <c r="A17" s="43">
        <v>17</v>
      </c>
      <c r="B17" s="11">
        <v>3</v>
      </c>
      <c r="C17" s="11"/>
      <c r="D17" s="16">
        <f>$D$7*$I$7*(1+$E$7)^(B17-1)</f>
        <v>3.4112474116822455</v>
      </c>
      <c r="E17" s="11">
        <f t="shared" si="6"/>
        <v>11.25</v>
      </c>
      <c r="F17" s="16">
        <f t="shared" si="7"/>
        <v>-7.838752588317755</v>
      </c>
      <c r="G17" s="52">
        <f t="shared" si="11"/>
        <v>0</v>
      </c>
      <c r="H17" s="52">
        <f t="shared" si="8"/>
        <v>-7.838752588317755</v>
      </c>
      <c r="I17" s="52">
        <f t="shared" si="9"/>
        <v>3.411247411682245</v>
      </c>
      <c r="J17" s="52">
        <f t="shared" si="10"/>
        <v>-89.76625776495328</v>
      </c>
      <c r="K17" s="17">
        <f t="shared" si="3"/>
        <v>0.863837598531476</v>
      </c>
      <c r="L17" s="52">
        <f t="shared" si="0"/>
        <v>2.946763772104304</v>
      </c>
      <c r="M17" s="52">
        <f t="shared" si="4"/>
        <v>-113.79729595844118</v>
      </c>
      <c r="N17" s="17">
        <f t="shared" si="1"/>
        <v>1.1611246273570945</v>
      </c>
      <c r="O17" s="52">
        <f t="shared" si="2"/>
        <v>3.9608833797124</v>
      </c>
      <c r="P17" s="52">
        <f t="shared" si="5"/>
        <v>-87.07294303681199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3.4112474116822455</v>
      </c>
      <c r="E18" s="41">
        <f t="shared" si="6"/>
        <v>11.25</v>
      </c>
      <c r="F18" s="42">
        <f t="shared" si="7"/>
        <v>-7.838752588317755</v>
      </c>
      <c r="G18" s="52">
        <f t="shared" si="11"/>
        <v>0</v>
      </c>
      <c r="H18" s="53">
        <f t="shared" si="8"/>
        <v>-7.838752588317755</v>
      </c>
      <c r="I18" s="53">
        <f t="shared" si="9"/>
        <v>3.411247411682245</v>
      </c>
      <c r="J18" s="53">
        <f t="shared" si="10"/>
        <v>-86.35501035327104</v>
      </c>
      <c r="K18" s="17">
        <f t="shared" si="3"/>
        <v>0.822702474791882</v>
      </c>
      <c r="L18" s="52">
        <f t="shared" si="0"/>
        <v>2.806441687718385</v>
      </c>
      <c r="M18" s="52">
        <f t="shared" si="4"/>
        <v>-110.99085427072279</v>
      </c>
      <c r="N18" s="17">
        <f t="shared" si="1"/>
        <v>1.2204081952536558</v>
      </c>
      <c r="O18" s="52">
        <f t="shared" si="2"/>
        <v>4.163114297254833</v>
      </c>
      <c r="P18" s="52">
        <f t="shared" si="5"/>
        <v>-82.90982873955716</v>
      </c>
    </row>
    <row r="19" spans="1:16" ht="13.5">
      <c r="A19" s="43">
        <v>19</v>
      </c>
      <c r="B19" s="41">
        <v>5</v>
      </c>
      <c r="C19" s="41"/>
      <c r="D19" s="16">
        <f t="shared" si="12"/>
        <v>3.4112474116822455</v>
      </c>
      <c r="E19" s="41">
        <f t="shared" si="6"/>
        <v>11.25</v>
      </c>
      <c r="F19" s="42">
        <f t="shared" si="7"/>
        <v>-7.838752588317755</v>
      </c>
      <c r="G19" s="52">
        <f t="shared" si="11"/>
        <v>0</v>
      </c>
      <c r="H19" s="53">
        <f t="shared" si="8"/>
        <v>-7.838752588317755</v>
      </c>
      <c r="I19" s="53">
        <f t="shared" si="9"/>
        <v>3.411247411682245</v>
      </c>
      <c r="J19" s="53">
        <f t="shared" si="10"/>
        <v>-82.9437629415888</v>
      </c>
      <c r="K19" s="17">
        <f t="shared" si="3"/>
        <v>0.783526166468459</v>
      </c>
      <c r="L19" s="52">
        <f t="shared" si="0"/>
        <v>2.6728016073508427</v>
      </c>
      <c r="M19" s="52">
        <f t="shared" si="4"/>
        <v>-108.31805266337194</v>
      </c>
      <c r="N19" s="17">
        <f t="shared" si="1"/>
        <v>1.2827186056955744</v>
      </c>
      <c r="O19" s="52">
        <f t="shared" si="2"/>
        <v>4.375670523595686</v>
      </c>
      <c r="P19" s="52">
        <f t="shared" si="5"/>
        <v>-78.53415821596147</v>
      </c>
    </row>
    <row r="20" spans="1:16" ht="13.5">
      <c r="A20" s="43">
        <v>20</v>
      </c>
      <c r="B20" s="41">
        <v>6</v>
      </c>
      <c r="C20" s="41"/>
      <c r="D20" s="16">
        <f t="shared" si="12"/>
        <v>3.4112474116822455</v>
      </c>
      <c r="E20" s="41">
        <f t="shared" si="6"/>
        <v>11.25</v>
      </c>
      <c r="F20" s="42">
        <f t="shared" si="7"/>
        <v>-7.838752588317755</v>
      </c>
      <c r="G20" s="52">
        <f t="shared" si="11"/>
        <v>0</v>
      </c>
      <c r="H20" s="53">
        <f t="shared" si="8"/>
        <v>-7.838752588317755</v>
      </c>
      <c r="I20" s="53">
        <f t="shared" si="9"/>
        <v>3.411247411682245</v>
      </c>
      <c r="J20" s="53">
        <f t="shared" si="10"/>
        <v>-79.53251552990656</v>
      </c>
      <c r="K20" s="17">
        <f t="shared" si="3"/>
        <v>0.7462153966366276</v>
      </c>
      <c r="L20" s="52">
        <f t="shared" si="0"/>
        <v>2.545525340334136</v>
      </c>
      <c r="M20" s="52">
        <f t="shared" si="4"/>
        <v>-105.7725273230378</v>
      </c>
      <c r="N20" s="17">
        <f t="shared" si="1"/>
        <v>1.3482104002551514</v>
      </c>
      <c r="O20" s="52">
        <f t="shared" si="2"/>
        <v>4.599079238273469</v>
      </c>
      <c r="P20" s="52">
        <f t="shared" si="5"/>
        <v>-73.935078977688</v>
      </c>
    </row>
    <row r="21" spans="1:16" ht="13.5">
      <c r="A21" s="43">
        <v>21</v>
      </c>
      <c r="B21" s="41">
        <v>7</v>
      </c>
      <c r="C21" s="41"/>
      <c r="D21" s="42">
        <f t="shared" si="12"/>
        <v>3.4112474116822455</v>
      </c>
      <c r="E21" s="41">
        <f t="shared" si="6"/>
        <v>11.25</v>
      </c>
      <c r="F21" s="42">
        <f t="shared" si="7"/>
        <v>-7.838752588317755</v>
      </c>
      <c r="G21" s="52">
        <f t="shared" si="11"/>
        <v>0</v>
      </c>
      <c r="H21" s="53">
        <f t="shared" si="8"/>
        <v>-7.838752588317755</v>
      </c>
      <c r="I21" s="53">
        <f t="shared" si="9"/>
        <v>3.411247411682245</v>
      </c>
      <c r="J21" s="53">
        <f t="shared" si="10"/>
        <v>-76.12126811822432</v>
      </c>
      <c r="K21" s="17">
        <f t="shared" si="3"/>
        <v>0.7106813301301215</v>
      </c>
      <c r="L21" s="52">
        <f t="shared" si="0"/>
        <v>2.424309847937272</v>
      </c>
      <c r="M21" s="52">
        <f t="shared" si="4"/>
        <v>-103.34821747510054</v>
      </c>
      <c r="N21" s="17">
        <f t="shared" si="1"/>
        <v>1.4170460109374454</v>
      </c>
      <c r="O21" s="52">
        <f t="shared" si="2"/>
        <v>4.833894537045011</v>
      </c>
      <c r="P21" s="52">
        <f t="shared" si="5"/>
        <v>-69.10118444064298</v>
      </c>
    </row>
    <row r="22" spans="1:16" ht="13.5">
      <c r="A22" s="43">
        <v>22</v>
      </c>
      <c r="B22" s="41">
        <v>8</v>
      </c>
      <c r="C22" s="41"/>
      <c r="D22" s="42">
        <f t="shared" si="12"/>
        <v>3.4112474116822455</v>
      </c>
      <c r="E22" s="41">
        <f t="shared" si="6"/>
        <v>11.25</v>
      </c>
      <c r="F22" s="42">
        <f t="shared" si="7"/>
        <v>-7.838752588317755</v>
      </c>
      <c r="G22" s="52">
        <f t="shared" si="11"/>
        <v>0</v>
      </c>
      <c r="H22" s="53">
        <f t="shared" si="8"/>
        <v>-7.838752588317755</v>
      </c>
      <c r="I22" s="53">
        <f t="shared" si="9"/>
        <v>3.411247411682245</v>
      </c>
      <c r="J22" s="53">
        <f t="shared" si="10"/>
        <v>-72.71002070654208</v>
      </c>
      <c r="K22" s="17">
        <f t="shared" si="3"/>
        <v>0.6768393620286872</v>
      </c>
      <c r="L22" s="52">
        <f t="shared" si="0"/>
        <v>2.3088665218450215</v>
      </c>
      <c r="M22" s="52">
        <f t="shared" si="4"/>
        <v>-101.03935095325552</v>
      </c>
      <c r="N22" s="17">
        <f t="shared" si="1"/>
        <v>1.4893961630422854</v>
      </c>
      <c r="O22" s="52">
        <f t="shared" si="2"/>
        <v>5.080698806147463</v>
      </c>
      <c r="P22" s="52">
        <f t="shared" si="5"/>
        <v>-64.02048563449551</v>
      </c>
    </row>
    <row r="23" spans="1:16" ht="13.5">
      <c r="A23" s="60">
        <v>23</v>
      </c>
      <c r="B23" s="41">
        <v>9</v>
      </c>
      <c r="C23" s="41"/>
      <c r="D23" s="42">
        <f t="shared" si="12"/>
        <v>3.4112474116822455</v>
      </c>
      <c r="E23" s="41"/>
      <c r="F23" s="42">
        <f t="shared" si="7"/>
        <v>3.4112474116822455</v>
      </c>
      <c r="G23" s="53">
        <f aca="true" t="shared" si="13" ref="G23:G29">F23*$J$7</f>
        <v>1.7056237058411228</v>
      </c>
      <c r="H23" s="53">
        <f t="shared" si="8"/>
        <v>1.7056237058411228</v>
      </c>
      <c r="I23" s="53">
        <f t="shared" si="9"/>
        <v>1.7056237058411228</v>
      </c>
      <c r="J23" s="53">
        <f t="shared" si="10"/>
        <v>-71.00439700070096</v>
      </c>
      <c r="K23" s="17">
        <f t="shared" si="3"/>
        <v>0.6446089162177973</v>
      </c>
      <c r="L23" s="52">
        <f t="shared" si="0"/>
        <v>1.0994602484976292</v>
      </c>
      <c r="M23" s="52">
        <f t="shared" si="4"/>
        <v>-99.93989070475789</v>
      </c>
      <c r="N23" s="17">
        <f t="shared" si="1"/>
        <v>1.5654402985952218</v>
      </c>
      <c r="O23" s="52">
        <f t="shared" si="2"/>
        <v>2.670052083363016</v>
      </c>
      <c r="P23" s="52">
        <f t="shared" si="5"/>
        <v>-61.3504335511325</v>
      </c>
    </row>
    <row r="24" spans="1:16" ht="13.5">
      <c r="A24" s="60">
        <v>24</v>
      </c>
      <c r="B24" s="41">
        <v>10</v>
      </c>
      <c r="C24" s="41"/>
      <c r="D24" s="42">
        <f t="shared" si="12"/>
        <v>3.4112474116822455</v>
      </c>
      <c r="E24" s="41"/>
      <c r="F24" s="42">
        <f t="shared" si="7"/>
        <v>3.4112474116822455</v>
      </c>
      <c r="G24" s="53">
        <f t="shared" si="13"/>
        <v>1.7056237058411228</v>
      </c>
      <c r="H24" s="53">
        <f t="shared" si="8"/>
        <v>1.7056237058411228</v>
      </c>
      <c r="I24" s="53">
        <f t="shared" si="9"/>
        <v>1.7056237058411228</v>
      </c>
      <c r="J24" s="53">
        <f t="shared" si="10"/>
        <v>-69.29877329485984</v>
      </c>
      <c r="K24" s="17">
        <f t="shared" si="3"/>
        <v>0.6139132535407593</v>
      </c>
      <c r="L24" s="52">
        <f t="shared" si="0"/>
        <v>1.0471049985691707</v>
      </c>
      <c r="M24" s="52">
        <f t="shared" si="4"/>
        <v>-98.89278570618872</v>
      </c>
      <c r="N24" s="17">
        <f t="shared" si="1"/>
        <v>1.6453670213975982</v>
      </c>
      <c r="O24" s="52">
        <f t="shared" si="2"/>
        <v>2.8063769965049414</v>
      </c>
      <c r="P24" s="52">
        <f t="shared" si="5"/>
        <v>-58.54405655462755</v>
      </c>
    </row>
    <row r="25" spans="1:16" ht="13.5">
      <c r="A25" s="43">
        <v>25</v>
      </c>
      <c r="B25" s="11">
        <v>11</v>
      </c>
      <c r="C25" s="11"/>
      <c r="D25" s="16">
        <f t="shared" si="12"/>
        <v>3.4112474116822455</v>
      </c>
      <c r="E25" s="11"/>
      <c r="F25" s="16">
        <f t="shared" si="7"/>
        <v>3.4112474116822455</v>
      </c>
      <c r="G25" s="52">
        <f t="shared" si="13"/>
        <v>1.7056237058411228</v>
      </c>
      <c r="H25" s="52">
        <f t="shared" si="8"/>
        <v>1.7056237058411228</v>
      </c>
      <c r="I25" s="52">
        <f t="shared" si="9"/>
        <v>1.7056237058411228</v>
      </c>
      <c r="J25" s="52">
        <f t="shared" si="10"/>
        <v>-67.59314958901872</v>
      </c>
      <c r="K25" s="17">
        <f t="shared" si="3"/>
        <v>0.5846792890864374</v>
      </c>
      <c r="L25" s="52">
        <f t="shared" si="0"/>
        <v>0.9972428557801625</v>
      </c>
      <c r="M25" s="52">
        <f t="shared" si="4"/>
        <v>-97.89554285040856</v>
      </c>
      <c r="N25" s="17">
        <f t="shared" si="1"/>
        <v>1.72937456479956</v>
      </c>
      <c r="O25" s="52">
        <f t="shared" si="2"/>
        <v>2.9496622540008044</v>
      </c>
      <c r="P25" s="52">
        <f t="shared" si="5"/>
        <v>-55.594394300626746</v>
      </c>
    </row>
    <row r="26" spans="1:16" ht="13.5">
      <c r="A26" s="60">
        <v>26</v>
      </c>
      <c r="B26" s="41">
        <v>12</v>
      </c>
      <c r="C26" s="41"/>
      <c r="D26" s="42">
        <f t="shared" si="12"/>
        <v>3.4112474116822455</v>
      </c>
      <c r="E26" s="41"/>
      <c r="F26" s="42">
        <f t="shared" si="7"/>
        <v>3.4112474116822455</v>
      </c>
      <c r="G26" s="53">
        <f t="shared" si="13"/>
        <v>1.7056237058411228</v>
      </c>
      <c r="H26" s="53">
        <f t="shared" si="8"/>
        <v>1.7056237058411228</v>
      </c>
      <c r="I26" s="53">
        <f t="shared" si="9"/>
        <v>1.7056237058411228</v>
      </c>
      <c r="J26" s="53">
        <f t="shared" si="10"/>
        <v>-65.8875258831776</v>
      </c>
      <c r="K26" s="17">
        <f t="shared" si="3"/>
        <v>0.5568374181775595</v>
      </c>
      <c r="L26" s="52">
        <f t="shared" si="0"/>
        <v>0.9497551007430121</v>
      </c>
      <c r="M26" s="52">
        <f t="shared" si="4"/>
        <v>-96.94578774966554</v>
      </c>
      <c r="N26" s="17">
        <f t="shared" si="1"/>
        <v>1.8176712833561552</v>
      </c>
      <c r="O26" s="52">
        <f t="shared" si="2"/>
        <v>3.100263230318915</v>
      </c>
      <c r="P26" s="52">
        <f t="shared" si="5"/>
        <v>-52.49413107030783</v>
      </c>
    </row>
    <row r="27" spans="1:16" ht="13.5">
      <c r="A27" s="60">
        <v>27</v>
      </c>
      <c r="B27" s="41">
        <v>13</v>
      </c>
      <c r="C27" s="41"/>
      <c r="D27" s="42">
        <f t="shared" si="12"/>
        <v>3.4112474116822455</v>
      </c>
      <c r="E27" s="41"/>
      <c r="F27" s="42">
        <f t="shared" si="7"/>
        <v>3.4112474116822455</v>
      </c>
      <c r="G27" s="53">
        <f t="shared" si="13"/>
        <v>1.7056237058411228</v>
      </c>
      <c r="H27" s="53">
        <f t="shared" si="8"/>
        <v>1.7056237058411228</v>
      </c>
      <c r="I27" s="53">
        <f t="shared" si="9"/>
        <v>1.7056237058411228</v>
      </c>
      <c r="J27" s="53">
        <f t="shared" si="10"/>
        <v>-64.18190217733648</v>
      </c>
      <c r="K27" s="17">
        <f t="shared" si="3"/>
        <v>0.5303213506452946</v>
      </c>
      <c r="L27" s="52">
        <f t="shared" si="0"/>
        <v>0.9045286673742969</v>
      </c>
      <c r="M27" s="52">
        <f t="shared" si="4"/>
        <v>-96.04125908229125</v>
      </c>
      <c r="N27" s="17">
        <f t="shared" si="1"/>
        <v>1.9104761695859387</v>
      </c>
      <c r="O27" s="52">
        <f t="shared" si="2"/>
        <v>3.258553444290322</v>
      </c>
      <c r="P27" s="52">
        <f t="shared" si="5"/>
        <v>-49.23557762601751</v>
      </c>
    </row>
    <row r="28" spans="1:16" ht="13.5">
      <c r="A28" s="60">
        <v>28</v>
      </c>
      <c r="B28" s="41">
        <v>14</v>
      </c>
      <c r="C28" s="41"/>
      <c r="D28" s="42">
        <f t="shared" si="12"/>
        <v>3.4112474116822455</v>
      </c>
      <c r="E28" s="41"/>
      <c r="F28" s="42">
        <f t="shared" si="7"/>
        <v>3.4112474116822455</v>
      </c>
      <c r="G28" s="53">
        <f t="shared" si="13"/>
        <v>1.7056237058411228</v>
      </c>
      <c r="H28" s="53">
        <f t="shared" si="8"/>
        <v>1.7056237058411228</v>
      </c>
      <c r="I28" s="53">
        <f t="shared" si="9"/>
        <v>1.7056237058411228</v>
      </c>
      <c r="J28" s="53">
        <f t="shared" si="10"/>
        <v>-62.47627847149536</v>
      </c>
      <c r="K28" s="17">
        <f t="shared" si="3"/>
        <v>0.5050679529955189</v>
      </c>
      <c r="L28" s="52">
        <f t="shared" si="0"/>
        <v>0.8614558736898069</v>
      </c>
      <c r="M28" s="52">
        <f t="shared" si="4"/>
        <v>-95.17980320860144</v>
      </c>
      <c r="N28" s="17">
        <f t="shared" si="1"/>
        <v>2.0080193971137263</v>
      </c>
      <c r="O28" s="52">
        <f t="shared" si="2"/>
        <v>3.424925485505971</v>
      </c>
      <c r="P28" s="52">
        <f t="shared" si="5"/>
        <v>-45.810652140511536</v>
      </c>
    </row>
    <row r="29" spans="1:16" ht="13.5">
      <c r="A29" s="60">
        <v>29</v>
      </c>
      <c r="B29" s="41">
        <v>15</v>
      </c>
      <c r="C29" s="68">
        <f>(-0.1*F4)+(-C14)</f>
        <v>-20</v>
      </c>
      <c r="D29" s="42">
        <f t="shared" si="12"/>
        <v>3.4112474116822455</v>
      </c>
      <c r="E29" s="41"/>
      <c r="F29" s="42">
        <f t="shared" si="7"/>
        <v>3.4112474116822455</v>
      </c>
      <c r="G29" s="53">
        <f t="shared" si="13"/>
        <v>1.7056237058411228</v>
      </c>
      <c r="H29" s="53">
        <f t="shared" si="8"/>
        <v>1.7056237058411228</v>
      </c>
      <c r="I29" s="53">
        <f>H29+E29-C29</f>
        <v>21.705623705841123</v>
      </c>
      <c r="J29" s="53">
        <f t="shared" si="10"/>
        <v>-40.77065476565424</v>
      </c>
      <c r="K29" s="17">
        <f t="shared" si="3"/>
        <v>0.4810170980909702</v>
      </c>
      <c r="L29" s="53">
        <f t="shared" si="0"/>
        <v>10.440776127238268</v>
      </c>
      <c r="M29" s="55">
        <f t="shared" si="4"/>
        <v>-84.73902708136318</v>
      </c>
      <c r="N29" s="17">
        <f t="shared" si="1"/>
        <v>2.1105428915446076</v>
      </c>
      <c r="O29" s="53">
        <f t="shared" si="2"/>
        <v>45.810649818905105</v>
      </c>
      <c r="P29" s="55">
        <f t="shared" si="5"/>
        <v>-2.3216064306552653E-06</v>
      </c>
    </row>
    <row r="30" spans="1:13" ht="13.5">
      <c r="A30" s="43">
        <v>30</v>
      </c>
      <c r="G30" s="28" t="s">
        <v>34</v>
      </c>
      <c r="H30" s="7">
        <v>5</v>
      </c>
      <c r="I30" s="15" t="s">
        <v>9</v>
      </c>
      <c r="J30" s="62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110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</f>
        <v>23.878731881775717</v>
      </c>
      <c r="E35" s="17">
        <f>$E$7</f>
        <v>0</v>
      </c>
      <c r="F35" s="81"/>
      <c r="G35" s="39">
        <v>1</v>
      </c>
      <c r="H35" s="39">
        <v>1</v>
      </c>
      <c r="I35" s="39">
        <v>1</v>
      </c>
      <c r="J35" s="21">
        <v>0.5</v>
      </c>
      <c r="K35" s="18">
        <v>0.05</v>
      </c>
      <c r="L35" s="24"/>
      <c r="M35" s="24">
        <f>M57</f>
        <v>43.97493004372009</v>
      </c>
      <c r="N35" s="24">
        <v>0.09047964371005612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1.4140678605300123</v>
      </c>
      <c r="O38" s="16">
        <f aca="true" t="shared" si="16" ref="O38:O57">I38*N38</f>
        <v>-19.77226929838567</v>
      </c>
      <c r="P38" s="16">
        <f>O38</f>
        <v>-19.77226929838567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1.2967393464760486</v>
      </c>
      <c r="O39" s="16">
        <f t="shared" si="16"/>
        <v>-42.30734181575728</v>
      </c>
      <c r="P39" s="16">
        <f aca="true" t="shared" si="19" ref="P39:P57">O39+P38</f>
        <v>-62.07961111414295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1.1891458533460109</v>
      </c>
      <c r="O40" s="16">
        <f t="shared" si="16"/>
        <v>-38.79700282328813</v>
      </c>
      <c r="P40" s="16">
        <f t="shared" si="19"/>
        <v>-100.87661393743107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1.0904796437100561</v>
      </c>
      <c r="O41" s="16">
        <f t="shared" si="16"/>
        <v>-15.24768208207591</v>
      </c>
      <c r="P41" s="16">
        <f t="shared" si="19"/>
        <v>-116.12429601950699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-125.44599353736857</v>
      </c>
    </row>
    <row r="43" spans="1:16" ht="13.5">
      <c r="A43" s="43">
        <v>43</v>
      </c>
      <c r="B43" s="11">
        <v>1</v>
      </c>
      <c r="C43" s="11"/>
      <c r="D43" s="16">
        <f>$D$32*$D$35*G35*(1+$E$7)^(B43-1)*$D$32</f>
        <v>23.878731881775717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13.391822174181446</v>
      </c>
      <c r="G43" s="16">
        <f aca="true" t="shared" si="22" ref="G43:G50">F43*(1-$J$7)</f>
        <v>6.695911087090723</v>
      </c>
      <c r="H43" s="16">
        <f aca="true" t="shared" si="23" ref="H43:H57">F43-G43</f>
        <v>6.695911087090723</v>
      </c>
      <c r="I43" s="16">
        <f aca="true" t="shared" si="24" ref="I43:I56">H43+E43</f>
        <v>17.182820794684993</v>
      </c>
      <c r="J43" s="16">
        <f aca="true" t="shared" si="25" ref="J43:J57">I43+J42</f>
        <v>-76.03415438393077</v>
      </c>
      <c r="K43" s="18">
        <f t="shared" si="17"/>
        <v>0.9523809523809523</v>
      </c>
      <c r="L43" s="16">
        <f t="shared" si="14"/>
        <v>16.364591233033327</v>
      </c>
      <c r="M43" s="16">
        <f t="shared" si="18"/>
        <v>-98.37335787476474</v>
      </c>
      <c r="N43" s="18">
        <f t="shared" si="15"/>
        <v>0.9170276637148181</v>
      </c>
      <c r="O43" s="16">
        <f t="shared" si="16"/>
        <v>15.757122009380375</v>
      </c>
      <c r="P43" s="16">
        <f t="shared" si="19"/>
        <v>-109.6888715279882</v>
      </c>
    </row>
    <row r="44" spans="1:16" ht="13.5">
      <c r="A44" s="43">
        <v>44</v>
      </c>
      <c r="B44" s="41">
        <v>2</v>
      </c>
      <c r="C44" s="41"/>
      <c r="D44" s="42">
        <f>$D$32*$D$35*H35*(1+E35)^(B44-1)*$D$32</f>
        <v>23.878731881775717</v>
      </c>
      <c r="E44" s="66">
        <f t="shared" si="20"/>
        <v>10.486909707594272</v>
      </c>
      <c r="F44" s="42">
        <f t="shared" si="21"/>
        <v>13.391822174181446</v>
      </c>
      <c r="G44" s="42">
        <f t="shared" si="22"/>
        <v>6.695911087090723</v>
      </c>
      <c r="H44" s="42">
        <f t="shared" si="23"/>
        <v>6.695911087090723</v>
      </c>
      <c r="I44" s="42">
        <f t="shared" si="24"/>
        <v>17.182820794684993</v>
      </c>
      <c r="J44" s="42">
        <f t="shared" si="25"/>
        <v>-58.851333589245776</v>
      </c>
      <c r="K44" s="18">
        <f t="shared" si="17"/>
        <v>0.9070294784580498</v>
      </c>
      <c r="L44" s="16">
        <f t="shared" si="14"/>
        <v>15.585324983841263</v>
      </c>
      <c r="M44" s="16">
        <f t="shared" si="18"/>
        <v>-82.78803289092347</v>
      </c>
      <c r="N44" s="18">
        <f t="shared" si="15"/>
        <v>0.8409397360182576</v>
      </c>
      <c r="O44" s="16">
        <f t="shared" si="16"/>
        <v>14.449716783131425</v>
      </c>
      <c r="P44" s="16">
        <f t="shared" si="19"/>
        <v>-95.23915474485678</v>
      </c>
    </row>
    <row r="45" spans="1:16" ht="13.5">
      <c r="A45" s="60">
        <v>45</v>
      </c>
      <c r="B45" s="41">
        <v>3</v>
      </c>
      <c r="C45" s="41"/>
      <c r="D45" s="42">
        <f>$D$32*$D$35*I35*(1+E35)^(B45-1)*$D$32</f>
        <v>23.878731881775717</v>
      </c>
      <c r="E45" s="66">
        <f t="shared" si="20"/>
        <v>10.486909707594272</v>
      </c>
      <c r="F45" s="42">
        <f t="shared" si="21"/>
        <v>13.391822174181446</v>
      </c>
      <c r="G45" s="42">
        <f t="shared" si="22"/>
        <v>6.695911087090723</v>
      </c>
      <c r="H45" s="42">
        <f t="shared" si="23"/>
        <v>6.695911087090723</v>
      </c>
      <c r="I45" s="42">
        <f t="shared" si="24"/>
        <v>17.182820794684993</v>
      </c>
      <c r="J45" s="42">
        <f t="shared" si="25"/>
        <v>-41.66851279456078</v>
      </c>
      <c r="K45" s="18">
        <f t="shared" si="17"/>
        <v>0.863837598531476</v>
      </c>
      <c r="L45" s="16">
        <f t="shared" si="14"/>
        <v>14.843166651277393</v>
      </c>
      <c r="M45" s="16">
        <f t="shared" si="18"/>
        <v>-67.94486623964607</v>
      </c>
      <c r="N45" s="18">
        <f t="shared" si="15"/>
        <v>0.7711650014457786</v>
      </c>
      <c r="O45" s="16">
        <f t="shared" si="16"/>
        <v>13.250790022975806</v>
      </c>
      <c r="P45" s="16">
        <f t="shared" si="19"/>
        <v>-81.98836472188097</v>
      </c>
    </row>
    <row r="46" spans="1:16" ht="13.5">
      <c r="A46" s="60">
        <v>46</v>
      </c>
      <c r="B46" s="41">
        <v>4</v>
      </c>
      <c r="C46" s="41"/>
      <c r="D46" s="42">
        <f aca="true" t="shared" si="26" ref="D46:D57">$D$32*$D$35*(1+$E$7)^(B46-1)*$D$32</f>
        <v>23.878731881775717</v>
      </c>
      <c r="E46" s="66">
        <f t="shared" si="20"/>
        <v>10.486909707594272</v>
      </c>
      <c r="F46" s="42">
        <f t="shared" si="21"/>
        <v>13.391822174181446</v>
      </c>
      <c r="G46" s="42">
        <f t="shared" si="22"/>
        <v>6.695911087090723</v>
      </c>
      <c r="H46" s="42">
        <f t="shared" si="23"/>
        <v>6.695911087090723</v>
      </c>
      <c r="I46" s="42">
        <f t="shared" si="24"/>
        <v>17.182820794684993</v>
      </c>
      <c r="J46" s="42">
        <f t="shared" si="25"/>
        <v>-24.48569199987579</v>
      </c>
      <c r="K46" s="18">
        <f t="shared" si="17"/>
        <v>0.822702474791882</v>
      </c>
      <c r="L46" s="16">
        <f t="shared" si="14"/>
        <v>14.136349191692755</v>
      </c>
      <c r="M46" s="16">
        <f t="shared" si="18"/>
        <v>-53.808517047953316</v>
      </c>
      <c r="N46" s="18">
        <f t="shared" si="15"/>
        <v>0.7071796396144567</v>
      </c>
      <c r="O46" s="16">
        <f t="shared" si="16"/>
        <v>12.151341017145127</v>
      </c>
      <c r="P46" s="16">
        <f t="shared" si="19"/>
        <v>-69.83702370473584</v>
      </c>
    </row>
    <row r="47" spans="1:16" ht="13.5">
      <c r="A47" s="58">
        <v>47</v>
      </c>
      <c r="B47" s="33">
        <v>5</v>
      </c>
      <c r="C47" s="11"/>
      <c r="D47" s="16">
        <f t="shared" si="26"/>
        <v>23.878731881775717</v>
      </c>
      <c r="E47" s="40">
        <f t="shared" si="20"/>
        <v>10.486909707594272</v>
      </c>
      <c r="F47" s="16">
        <f t="shared" si="21"/>
        <v>13.391822174181446</v>
      </c>
      <c r="G47" s="16">
        <f t="shared" si="22"/>
        <v>6.695911087090723</v>
      </c>
      <c r="H47" s="16">
        <f t="shared" si="23"/>
        <v>6.695911087090723</v>
      </c>
      <c r="I47" s="16">
        <f t="shared" si="24"/>
        <v>17.182820794684993</v>
      </c>
      <c r="J47" s="62">
        <f t="shared" si="25"/>
        <v>-7.302871205190797</v>
      </c>
      <c r="K47" s="18">
        <f t="shared" si="17"/>
        <v>0.783526166468459</v>
      </c>
      <c r="L47" s="16">
        <f t="shared" si="14"/>
        <v>13.463189706374052</v>
      </c>
      <c r="M47" s="16">
        <f t="shared" si="18"/>
        <v>-40.345327341579264</v>
      </c>
      <c r="N47" s="18">
        <f t="shared" si="15"/>
        <v>0.6485032927423323</v>
      </c>
      <c r="O47" s="16">
        <f t="shared" si="16"/>
        <v>11.143115863954637</v>
      </c>
      <c r="P47" s="16">
        <f t="shared" si="19"/>
        <v>-58.69390784078121</v>
      </c>
    </row>
    <row r="48" spans="1:16" ht="13.5">
      <c r="A48" s="58">
        <v>48</v>
      </c>
      <c r="B48" s="33">
        <v>6</v>
      </c>
      <c r="C48" s="11"/>
      <c r="D48" s="16">
        <f t="shared" si="26"/>
        <v>23.878731881775717</v>
      </c>
      <c r="E48" s="40">
        <f t="shared" si="20"/>
        <v>10.486909707594272</v>
      </c>
      <c r="F48" s="16">
        <f t="shared" si="21"/>
        <v>13.391822174181446</v>
      </c>
      <c r="G48" s="16">
        <f t="shared" si="22"/>
        <v>6.695911087090723</v>
      </c>
      <c r="H48" s="16">
        <f t="shared" si="23"/>
        <v>6.695911087090723</v>
      </c>
      <c r="I48" s="16">
        <f t="shared" si="24"/>
        <v>17.182820794684993</v>
      </c>
      <c r="J48" s="62">
        <f t="shared" si="25"/>
        <v>9.879949589494196</v>
      </c>
      <c r="K48" s="18">
        <f t="shared" si="17"/>
        <v>0.7462153966366276</v>
      </c>
      <c r="L48" s="16">
        <f t="shared" si="14"/>
        <v>12.822085434641956</v>
      </c>
      <c r="M48" s="16">
        <f t="shared" si="18"/>
        <v>-27.523241906937308</v>
      </c>
      <c r="N48" s="18">
        <f t="shared" si="15"/>
        <v>0.5946954594548678</v>
      </c>
      <c r="O48" s="16">
        <f t="shared" si="16"/>
        <v>10.218545507225848</v>
      </c>
      <c r="P48" s="16">
        <f t="shared" si="19"/>
        <v>-48.47536233355536</v>
      </c>
    </row>
    <row r="49" spans="1:16" ht="13.5">
      <c r="A49" s="43">
        <v>49</v>
      </c>
      <c r="B49" s="41">
        <v>7</v>
      </c>
      <c r="C49" s="41"/>
      <c r="D49" s="16">
        <f t="shared" si="26"/>
        <v>23.878731881775717</v>
      </c>
      <c r="E49" s="66">
        <f t="shared" si="20"/>
        <v>10.486909707594272</v>
      </c>
      <c r="F49" s="42">
        <f t="shared" si="21"/>
        <v>13.391822174181446</v>
      </c>
      <c r="G49" s="42">
        <f t="shared" si="22"/>
        <v>6.695911087090723</v>
      </c>
      <c r="H49" s="42">
        <f t="shared" si="23"/>
        <v>6.695911087090723</v>
      </c>
      <c r="I49" s="42">
        <f t="shared" si="24"/>
        <v>17.182820794684993</v>
      </c>
      <c r="J49" s="42">
        <f t="shared" si="25"/>
        <v>27.06277038417919</v>
      </c>
      <c r="K49" s="18">
        <f t="shared" si="17"/>
        <v>0.7106813301301215</v>
      </c>
      <c r="L49" s="16">
        <f t="shared" si="14"/>
        <v>12.211509937754242</v>
      </c>
      <c r="M49" s="16">
        <f t="shared" si="18"/>
        <v>-15.311731969183066</v>
      </c>
      <c r="N49" s="18">
        <f t="shared" si="15"/>
        <v>0.5453521878057077</v>
      </c>
      <c r="O49" s="16">
        <f t="shared" si="16"/>
        <v>9.37068891305487</v>
      </c>
      <c r="P49" s="16">
        <f t="shared" si="19"/>
        <v>-39.10467342050049</v>
      </c>
    </row>
    <row r="50" spans="1:16" ht="13.5">
      <c r="A50" s="43">
        <v>50</v>
      </c>
      <c r="B50" s="41">
        <v>8</v>
      </c>
      <c r="C50" s="41"/>
      <c r="D50" s="16">
        <f t="shared" si="26"/>
        <v>23.878731881775717</v>
      </c>
      <c r="E50" s="66">
        <f t="shared" si="20"/>
        <v>10.486909707594272</v>
      </c>
      <c r="F50" s="42">
        <f t="shared" si="21"/>
        <v>13.391822174181446</v>
      </c>
      <c r="G50" s="42">
        <f t="shared" si="22"/>
        <v>6.695911087090723</v>
      </c>
      <c r="H50" s="42">
        <f t="shared" si="23"/>
        <v>6.695911087090723</v>
      </c>
      <c r="I50" s="42">
        <f t="shared" si="24"/>
        <v>17.182820794684993</v>
      </c>
      <c r="J50" s="42">
        <f t="shared" si="25"/>
        <v>44.24559117886418</v>
      </c>
      <c r="K50" s="18">
        <f t="shared" si="17"/>
        <v>0.6768393620286872</v>
      </c>
      <c r="L50" s="16">
        <f t="shared" si="14"/>
        <v>11.63000946452785</v>
      </c>
      <c r="M50" s="16">
        <f t="shared" si="18"/>
        <v>-3.681722504655216</v>
      </c>
      <c r="N50" s="18">
        <f t="shared" si="15"/>
        <v>0.500103042685233</v>
      </c>
      <c r="O50" s="16">
        <f t="shared" si="16"/>
        <v>8.593180961337058</v>
      </c>
      <c r="P50" s="16">
        <f t="shared" si="19"/>
        <v>-30.51149245916343</v>
      </c>
    </row>
    <row r="51" spans="1:16" ht="13.5">
      <c r="A51" s="43">
        <v>51</v>
      </c>
      <c r="B51" s="11">
        <v>9</v>
      </c>
      <c r="C51" s="11"/>
      <c r="D51" s="16">
        <f t="shared" si="26"/>
        <v>23.878731881775717</v>
      </c>
      <c r="E51" s="11"/>
      <c r="F51" s="16">
        <f t="shared" si="21"/>
        <v>23.878731881775717</v>
      </c>
      <c r="G51" s="16">
        <f aca="true" t="shared" si="27" ref="G51:G57">F51*$J$7</f>
        <v>11.939365940887859</v>
      </c>
      <c r="H51" s="16">
        <f t="shared" si="23"/>
        <v>11.939365940887859</v>
      </c>
      <c r="I51" s="16">
        <f t="shared" si="24"/>
        <v>11.939365940887859</v>
      </c>
      <c r="J51" s="16">
        <f t="shared" si="25"/>
        <v>56.18495711975204</v>
      </c>
      <c r="K51" s="18">
        <f t="shared" si="17"/>
        <v>0.6446089162177973</v>
      </c>
      <c r="L51" s="16">
        <f t="shared" si="14"/>
        <v>7.696221739483404</v>
      </c>
      <c r="M51" s="16">
        <f t="shared" si="18"/>
        <v>4.014499234828188</v>
      </c>
      <c r="N51" s="18">
        <f t="shared" si="15"/>
        <v>0.4586083248503111</v>
      </c>
      <c r="O51" s="16">
        <f t="shared" si="16"/>
        <v>5.475492613925439</v>
      </c>
      <c r="P51" s="16">
        <f t="shared" si="19"/>
        <v>-25.035999845237992</v>
      </c>
    </row>
    <row r="52" spans="1:16" ht="13.5">
      <c r="A52" s="43">
        <v>52</v>
      </c>
      <c r="B52" s="11">
        <v>10</v>
      </c>
      <c r="C52" s="11"/>
      <c r="D52" s="16">
        <f t="shared" si="26"/>
        <v>23.878731881775717</v>
      </c>
      <c r="E52" s="11"/>
      <c r="F52" s="16">
        <f t="shared" si="21"/>
        <v>23.878731881775717</v>
      </c>
      <c r="G52" s="16">
        <f t="shared" si="27"/>
        <v>11.939365940887859</v>
      </c>
      <c r="H52" s="16">
        <f t="shared" si="23"/>
        <v>11.939365940887859</v>
      </c>
      <c r="I52" s="16">
        <f t="shared" si="24"/>
        <v>11.939365940887859</v>
      </c>
      <c r="J52" s="16">
        <f t="shared" si="25"/>
        <v>68.1243230606399</v>
      </c>
      <c r="K52" s="18">
        <f t="shared" si="17"/>
        <v>0.6139132535407593</v>
      </c>
      <c r="L52" s="16">
        <f t="shared" si="14"/>
        <v>7.329734989984194</v>
      </c>
      <c r="M52" s="16">
        <f t="shared" si="18"/>
        <v>11.344234224812382</v>
      </c>
      <c r="N52" s="18">
        <f t="shared" si="15"/>
        <v>0.42055652069764715</v>
      </c>
      <c r="O52" s="16">
        <f t="shared" si="16"/>
        <v>5.021178199435788</v>
      </c>
      <c r="P52" s="16">
        <f t="shared" si="19"/>
        <v>-20.014821645802204</v>
      </c>
    </row>
    <row r="53" spans="1:16" ht="13.5">
      <c r="A53" s="43">
        <v>53</v>
      </c>
      <c r="B53" s="11">
        <v>11</v>
      </c>
      <c r="C53" s="11"/>
      <c r="D53" s="16">
        <f t="shared" si="26"/>
        <v>23.878731881775717</v>
      </c>
      <c r="E53" s="11"/>
      <c r="F53" s="16">
        <f t="shared" si="21"/>
        <v>23.878731881775717</v>
      </c>
      <c r="G53" s="16">
        <f t="shared" si="27"/>
        <v>11.939365940887859</v>
      </c>
      <c r="H53" s="16">
        <f t="shared" si="23"/>
        <v>11.939365940887859</v>
      </c>
      <c r="I53" s="16">
        <f t="shared" si="24"/>
        <v>11.939365940887859</v>
      </c>
      <c r="J53" s="16">
        <f t="shared" si="25"/>
        <v>80.06368900152775</v>
      </c>
      <c r="K53" s="18">
        <f t="shared" si="17"/>
        <v>0.5846792890864374</v>
      </c>
      <c r="L53" s="16">
        <f t="shared" si="14"/>
        <v>6.980699990461137</v>
      </c>
      <c r="M53" s="16">
        <f t="shared" si="18"/>
        <v>18.32493421527352</v>
      </c>
      <c r="N53" s="18">
        <f t="shared" si="15"/>
        <v>0.3856619636353959</v>
      </c>
      <c r="O53" s="16">
        <f t="shared" si="16"/>
        <v>4.604559313324378</v>
      </c>
      <c r="P53" s="16">
        <f t="shared" si="19"/>
        <v>-15.410262332477826</v>
      </c>
    </row>
    <row r="54" spans="1:16" ht="13.5">
      <c r="A54" s="43">
        <v>54</v>
      </c>
      <c r="B54" s="11">
        <v>12</v>
      </c>
      <c r="C54" s="11"/>
      <c r="D54" s="16">
        <f t="shared" si="26"/>
        <v>23.878731881775717</v>
      </c>
      <c r="E54" s="11"/>
      <c r="F54" s="16">
        <f t="shared" si="21"/>
        <v>23.878731881775717</v>
      </c>
      <c r="G54" s="16">
        <f t="shared" si="27"/>
        <v>11.939365940887859</v>
      </c>
      <c r="H54" s="16">
        <f t="shared" si="23"/>
        <v>11.939365940887859</v>
      </c>
      <c r="I54" s="16">
        <f t="shared" si="24"/>
        <v>11.939365940887859</v>
      </c>
      <c r="J54" s="16">
        <f t="shared" si="25"/>
        <v>92.0030549424156</v>
      </c>
      <c r="K54" s="18">
        <f t="shared" si="17"/>
        <v>0.5568374181775595</v>
      </c>
      <c r="L54" s="16">
        <f t="shared" si="14"/>
        <v>6.648285705201084</v>
      </c>
      <c r="M54" s="16">
        <f t="shared" si="18"/>
        <v>24.9732199204746</v>
      </c>
      <c r="N54" s="18">
        <f t="shared" si="15"/>
        <v>0.3536626894962363</v>
      </c>
      <c r="O54" s="16">
        <f t="shared" si="16"/>
        <v>4.222508269534162</v>
      </c>
      <c r="P54" s="16">
        <f t="shared" si="19"/>
        <v>-11.187754062943664</v>
      </c>
    </row>
    <row r="55" spans="1:16" ht="13.5">
      <c r="A55" s="43">
        <v>55</v>
      </c>
      <c r="B55" s="11">
        <v>13</v>
      </c>
      <c r="C55" s="11"/>
      <c r="D55" s="16">
        <f t="shared" si="26"/>
        <v>23.878731881775717</v>
      </c>
      <c r="E55" s="11"/>
      <c r="F55" s="16">
        <f t="shared" si="21"/>
        <v>23.878731881775717</v>
      </c>
      <c r="G55" s="16">
        <f t="shared" si="27"/>
        <v>11.939365940887859</v>
      </c>
      <c r="H55" s="16">
        <f t="shared" si="23"/>
        <v>11.939365940887859</v>
      </c>
      <c r="I55" s="16">
        <f t="shared" si="24"/>
        <v>11.939365940887859</v>
      </c>
      <c r="J55" s="16">
        <f t="shared" si="25"/>
        <v>103.94242088330346</v>
      </c>
      <c r="K55" s="18">
        <f t="shared" si="17"/>
        <v>0.5303213506452946</v>
      </c>
      <c r="L55" s="16">
        <f t="shared" si="14"/>
        <v>6.331700671620078</v>
      </c>
      <c r="M55" s="16">
        <f t="shared" si="18"/>
        <v>31.304920592094682</v>
      </c>
      <c r="N55" s="18">
        <f t="shared" si="15"/>
        <v>0.3243184698918327</v>
      </c>
      <c r="O55" s="16">
        <f t="shared" si="16"/>
        <v>3.872156893427412</v>
      </c>
      <c r="P55" s="16">
        <f t="shared" si="19"/>
        <v>-7.315597169516252</v>
      </c>
    </row>
    <row r="56" spans="1:16" ht="13.5">
      <c r="A56" s="43">
        <v>56</v>
      </c>
      <c r="B56" s="11">
        <v>14</v>
      </c>
      <c r="C56" s="11"/>
      <c r="D56" s="16">
        <f t="shared" si="26"/>
        <v>23.878731881775717</v>
      </c>
      <c r="E56" s="11"/>
      <c r="F56" s="16">
        <f t="shared" si="21"/>
        <v>23.878731881775717</v>
      </c>
      <c r="G56" s="16">
        <f t="shared" si="27"/>
        <v>11.939365940887859</v>
      </c>
      <c r="H56" s="16">
        <f t="shared" si="23"/>
        <v>11.939365940887859</v>
      </c>
      <c r="I56" s="16">
        <f t="shared" si="24"/>
        <v>11.939365940887859</v>
      </c>
      <c r="J56" s="16">
        <f t="shared" si="25"/>
        <v>115.88178682419131</v>
      </c>
      <c r="K56" s="18">
        <f t="shared" si="17"/>
        <v>0.5050679529955189</v>
      </c>
      <c r="L56" s="16">
        <f t="shared" si="14"/>
        <v>6.030191115828648</v>
      </c>
      <c r="M56" s="16">
        <f t="shared" si="18"/>
        <v>37.33511170792333</v>
      </c>
      <c r="N56" s="18">
        <f t="shared" si="15"/>
        <v>0.29740900874447196</v>
      </c>
      <c r="O56" s="16">
        <f t="shared" si="16"/>
        <v>3.550874989516968</v>
      </c>
      <c r="P56" s="16">
        <f t="shared" si="19"/>
        <v>-3.7647221799992843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16">
        <f t="shared" si="26"/>
        <v>23.878731881775717</v>
      </c>
      <c r="E57" s="11"/>
      <c r="F57" s="16">
        <f t="shared" si="21"/>
        <v>23.878731881775717</v>
      </c>
      <c r="G57" s="16">
        <f t="shared" si="27"/>
        <v>11.939365940887859</v>
      </c>
      <c r="H57" s="16">
        <f t="shared" si="23"/>
        <v>11.939365940887859</v>
      </c>
      <c r="I57" s="16">
        <f>H57+E57-C57</f>
        <v>13.803705444460174</v>
      </c>
      <c r="J57" s="16">
        <f t="shared" si="25"/>
        <v>129.68549226865147</v>
      </c>
      <c r="K57" s="18">
        <f t="shared" si="17"/>
        <v>0.4810170980909702</v>
      </c>
      <c r="L57" s="42">
        <f t="shared" si="14"/>
        <v>6.639818335796759</v>
      </c>
      <c r="M57" s="56">
        <f t="shared" si="18"/>
        <v>43.97493004372009</v>
      </c>
      <c r="N57" s="18">
        <f t="shared" si="15"/>
        <v>0.272732288456683</v>
      </c>
      <c r="O57" s="16">
        <f t="shared" si="16"/>
        <v>3.764716175049598</v>
      </c>
      <c r="P57" s="56">
        <f t="shared" si="19"/>
        <v>-6.004949686388983E-06</v>
      </c>
    </row>
    <row r="58" spans="1:13" ht="13.5">
      <c r="A58" s="43">
        <v>58</v>
      </c>
      <c r="G58" s="28" t="s">
        <v>34</v>
      </c>
      <c r="H58" s="7">
        <f>H30</f>
        <v>5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47+(-J47)/(J48-J47),0),0)+IF(J49&gt;0,IF(F48&lt;0,B48+(-J48)/(J49-J48),0),0)+IF(J50&gt;0,IF(J49&lt;0,B49+(-J49)/(J50-J49),0),0)+IF(J51&gt;0,IF(J50&lt;0,B50+(-J50)/(J51-J50),0),0)</f>
        <v>5.425010031382608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3.4112474116822455</v>
      </c>
      <c r="E62" s="17">
        <f>$E$7</f>
        <v>0</v>
      </c>
      <c r="F62" s="81"/>
      <c r="G62" s="39">
        <v>1</v>
      </c>
      <c r="H62" s="39">
        <v>1</v>
      </c>
      <c r="I62" s="39">
        <v>1</v>
      </c>
      <c r="J62" s="21">
        <v>0.5</v>
      </c>
      <c r="K62" s="18">
        <v>0.05</v>
      </c>
      <c r="L62" s="24"/>
      <c r="M62" s="42">
        <f>M84</f>
        <v>-10.312874387090588</v>
      </c>
      <c r="N62" s="24">
        <v>0.017703510421689484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1.072716819734752</v>
      </c>
      <c r="O65" s="16">
        <f aca="true" t="shared" si="30" ref="O65:O84">I65*N65</f>
        <v>-5.5029598780258455</v>
      </c>
      <c r="P65" s="16">
        <f>O65</f>
        <v>-5.5029598780258455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1.0540563226418151</v>
      </c>
      <c r="O66" s="16">
        <f t="shared" si="30"/>
        <v>-12.616876707119973</v>
      </c>
      <c r="P66" s="16">
        <f aca="true" t="shared" si="33" ref="P66:P84">O66+P65</f>
        <v>-18.11983658514582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1.0357204351246296</v>
      </c>
      <c r="O67" s="16">
        <f t="shared" si="30"/>
        <v>-12.397399220812474</v>
      </c>
      <c r="P67" s="16">
        <f t="shared" si="33"/>
        <v>-30.517235805958293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1.0177035104216894</v>
      </c>
      <c r="O68" s="16">
        <f t="shared" si="30"/>
        <v>-5.220745571008578</v>
      </c>
      <c r="P68" s="16">
        <f t="shared" si="33"/>
        <v>-35.73798137696687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-39.157933270320264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3.4112474116822455</v>
      </c>
      <c r="E70" s="11">
        <f aca="true" t="shared" si="34" ref="E70:E77">SUM($C$65:$C$68)*0.9/8</f>
        <v>3.847445880022569</v>
      </c>
      <c r="F70" s="17">
        <f aca="true" t="shared" si="35" ref="F70:F84">D70-E70</f>
        <v>-0.4361984683403235</v>
      </c>
      <c r="G70" s="16">
        <f aca="true" t="shared" si="36" ref="G70:G77">F70*(1-$J$7)</f>
        <v>-0.21809923417016175</v>
      </c>
      <c r="H70" s="16">
        <f aca="true" t="shared" si="37" ref="H70:H84">F70-G70</f>
        <v>-0.21809923417016175</v>
      </c>
      <c r="I70" s="16">
        <f aca="true" t="shared" si="38" ref="I70:I83">H70+E70</f>
        <v>3.629346645852407</v>
      </c>
      <c r="J70" s="16">
        <f aca="true" t="shared" si="39" ref="J70:J84">I70+J69</f>
        <v>-30.570172287681537</v>
      </c>
      <c r="K70" s="18">
        <f t="shared" si="31"/>
        <v>0.9523809523809523</v>
      </c>
      <c r="L70" s="16">
        <f t="shared" si="28"/>
        <v>3.4565206150975305</v>
      </c>
      <c r="M70" s="16">
        <f t="shared" si="32"/>
        <v>-38.638630567271726</v>
      </c>
      <c r="N70" s="18">
        <f t="shared" si="29"/>
        <v>0.9826044518463399</v>
      </c>
      <c r="O70" s="16">
        <f t="shared" si="30"/>
        <v>3.5662121715081567</v>
      </c>
      <c r="P70" s="16">
        <f t="shared" si="33"/>
        <v>-35.59172109881211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3.4112474116822455</v>
      </c>
      <c r="E71" s="11">
        <f t="shared" si="34"/>
        <v>3.847445880022569</v>
      </c>
      <c r="F71" s="17">
        <f t="shared" si="35"/>
        <v>-0.4361984683403235</v>
      </c>
      <c r="G71" s="16">
        <f t="shared" si="36"/>
        <v>-0.21809923417016175</v>
      </c>
      <c r="H71" s="16">
        <f t="shared" si="37"/>
        <v>-0.21809923417016175</v>
      </c>
      <c r="I71" s="16">
        <f t="shared" si="38"/>
        <v>3.629346645852407</v>
      </c>
      <c r="J71" s="16">
        <f t="shared" si="39"/>
        <v>-26.94082564182913</v>
      </c>
      <c r="K71" s="18">
        <f t="shared" si="31"/>
        <v>0.9070294784580498</v>
      </c>
      <c r="L71" s="16">
        <f t="shared" si="28"/>
        <v>3.291924395330981</v>
      </c>
      <c r="M71" s="16">
        <f t="shared" si="32"/>
        <v>-35.346706171940745</v>
      </c>
      <c r="N71" s="18">
        <f t="shared" si="29"/>
        <v>0.9655115087882462</v>
      </c>
      <c r="O71" s="16">
        <f t="shared" si="30"/>
        <v>3.504175955952518</v>
      </c>
      <c r="P71" s="16">
        <f t="shared" si="33"/>
        <v>-32.08754514285959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3.4112474116822455</v>
      </c>
      <c r="E72" s="11">
        <f t="shared" si="34"/>
        <v>3.847445880022569</v>
      </c>
      <c r="F72" s="17">
        <f t="shared" si="35"/>
        <v>-0.4361984683403235</v>
      </c>
      <c r="G72" s="16">
        <f t="shared" si="36"/>
        <v>-0.21809923417016175</v>
      </c>
      <c r="H72" s="16">
        <f t="shared" si="37"/>
        <v>-0.21809923417016175</v>
      </c>
      <c r="I72" s="16">
        <f t="shared" si="38"/>
        <v>3.629346645852407</v>
      </c>
      <c r="J72" s="16">
        <f t="shared" si="39"/>
        <v>-23.31147899597672</v>
      </c>
      <c r="K72" s="18">
        <f t="shared" si="31"/>
        <v>0.863837598531476</v>
      </c>
      <c r="L72" s="16">
        <f t="shared" si="28"/>
        <v>3.1351660907914107</v>
      </c>
      <c r="M72" s="16">
        <f t="shared" si="32"/>
        <v>-32.21154008114934</v>
      </c>
      <c r="N72" s="18">
        <f t="shared" si="29"/>
        <v>0.9487159068442073</v>
      </c>
      <c r="O72" s="16">
        <f t="shared" si="30"/>
        <v>3.4432188943718485</v>
      </c>
      <c r="P72" s="16">
        <f t="shared" si="33"/>
        <v>-28.64432624848774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3.4112474116822455</v>
      </c>
      <c r="E73" s="41">
        <f t="shared" si="34"/>
        <v>3.847445880022569</v>
      </c>
      <c r="F73" s="39">
        <f t="shared" si="35"/>
        <v>-0.4361984683403235</v>
      </c>
      <c r="G73" s="42">
        <f t="shared" si="36"/>
        <v>-0.21809923417016175</v>
      </c>
      <c r="H73" s="42">
        <f t="shared" si="37"/>
        <v>-0.21809923417016175</v>
      </c>
      <c r="I73" s="42">
        <f t="shared" si="38"/>
        <v>3.629346645852407</v>
      </c>
      <c r="J73" s="42">
        <f t="shared" si="39"/>
        <v>-19.682132350124313</v>
      </c>
      <c r="K73" s="18">
        <f t="shared" si="31"/>
        <v>0.822702474791882</v>
      </c>
      <c r="L73" s="16">
        <f t="shared" si="28"/>
        <v>2.9858724674203914</v>
      </c>
      <c r="M73" s="16">
        <f t="shared" si="32"/>
        <v>-29.225667613728945</v>
      </c>
      <c r="N73" s="18">
        <f t="shared" si="29"/>
        <v>0.9322124736025557</v>
      </c>
      <c r="O73" s="16">
        <f t="shared" si="30"/>
        <v>3.383322214291211</v>
      </c>
      <c r="P73" s="16">
        <f t="shared" si="33"/>
        <v>-25.261004034196528</v>
      </c>
    </row>
    <row r="74" spans="1:16" ht="13.5">
      <c r="A74" s="60">
        <v>74</v>
      </c>
      <c r="B74" s="41">
        <v>5</v>
      </c>
      <c r="C74" s="41"/>
      <c r="D74" s="42">
        <f t="shared" si="40"/>
        <v>3.4112474116822455</v>
      </c>
      <c r="E74" s="41">
        <f t="shared" si="34"/>
        <v>3.847445880022569</v>
      </c>
      <c r="F74" s="39">
        <f t="shared" si="35"/>
        <v>-0.4361984683403235</v>
      </c>
      <c r="G74" s="42">
        <f t="shared" si="36"/>
        <v>-0.21809923417016175</v>
      </c>
      <c r="H74" s="42">
        <f t="shared" si="37"/>
        <v>-0.21809923417016175</v>
      </c>
      <c r="I74" s="42">
        <f t="shared" si="38"/>
        <v>3.629346645852407</v>
      </c>
      <c r="J74" s="42">
        <f t="shared" si="39"/>
        <v>-16.052785704271905</v>
      </c>
      <c r="K74" s="18">
        <f t="shared" si="31"/>
        <v>0.783526166468459</v>
      </c>
      <c r="L74" s="16">
        <f t="shared" si="28"/>
        <v>2.8436880642098963</v>
      </c>
      <c r="M74" s="16">
        <f t="shared" si="32"/>
        <v>-26.38197954951905</v>
      </c>
      <c r="N74" s="18">
        <f t="shared" si="29"/>
        <v>0.9159961266285598</v>
      </c>
      <c r="O74" s="16">
        <f t="shared" si="30"/>
        <v>3.32446746979316</v>
      </c>
      <c r="P74" s="16">
        <f t="shared" si="33"/>
        <v>-21.93653656440337</v>
      </c>
    </row>
    <row r="75" spans="1:16" ht="13.5">
      <c r="A75" s="43">
        <v>75</v>
      </c>
      <c r="B75" s="41">
        <v>6</v>
      </c>
      <c r="C75" s="11"/>
      <c r="D75" s="16">
        <f t="shared" si="40"/>
        <v>3.4112474116822455</v>
      </c>
      <c r="E75" s="11">
        <f t="shared" si="34"/>
        <v>3.847445880022569</v>
      </c>
      <c r="F75" s="17">
        <f t="shared" si="35"/>
        <v>-0.4361984683403235</v>
      </c>
      <c r="G75" s="16">
        <f t="shared" si="36"/>
        <v>-0.21809923417016175</v>
      </c>
      <c r="H75" s="16">
        <f t="shared" si="37"/>
        <v>-0.21809923417016175</v>
      </c>
      <c r="I75" s="16">
        <f t="shared" si="38"/>
        <v>3.629346645852407</v>
      </c>
      <c r="J75" s="42">
        <f t="shared" si="39"/>
        <v>-12.423439058419497</v>
      </c>
      <c r="K75" s="18">
        <f t="shared" si="31"/>
        <v>0.7462153966366276</v>
      </c>
      <c r="L75" s="16">
        <f t="shared" si="28"/>
        <v>2.708274346866568</v>
      </c>
      <c r="M75" s="16">
        <f t="shared" si="32"/>
        <v>-23.67370520265248</v>
      </c>
      <c r="N75" s="18">
        <f t="shared" si="29"/>
        <v>0.9000618718992266</v>
      </c>
      <c r="O75" s="16">
        <f t="shared" si="30"/>
        <v>3.266636535837097</v>
      </c>
      <c r="P75" s="16">
        <f t="shared" si="33"/>
        <v>-18.66990002856627</v>
      </c>
    </row>
    <row r="76" spans="1:16" ht="13.5">
      <c r="A76" s="60">
        <v>76</v>
      </c>
      <c r="B76" s="41">
        <v>7</v>
      </c>
      <c r="C76" s="41"/>
      <c r="D76" s="42">
        <f t="shared" si="40"/>
        <v>3.4112474116822455</v>
      </c>
      <c r="E76" s="41">
        <f t="shared" si="34"/>
        <v>3.847445880022569</v>
      </c>
      <c r="F76" s="39">
        <f t="shared" si="35"/>
        <v>-0.4361984683403235</v>
      </c>
      <c r="G76" s="42">
        <f t="shared" si="36"/>
        <v>-0.21809923417016175</v>
      </c>
      <c r="H76" s="42">
        <f t="shared" si="37"/>
        <v>-0.21809923417016175</v>
      </c>
      <c r="I76" s="42">
        <f t="shared" si="38"/>
        <v>3.629346645852407</v>
      </c>
      <c r="J76" s="42">
        <f t="shared" si="39"/>
        <v>-8.794092412567089</v>
      </c>
      <c r="K76" s="18">
        <f t="shared" si="31"/>
        <v>0.7106813301301215</v>
      </c>
      <c r="L76" s="16">
        <f t="shared" si="28"/>
        <v>2.5793089017776833</v>
      </c>
      <c r="M76" s="16">
        <f t="shared" si="32"/>
        <v>-21.0943963008748</v>
      </c>
      <c r="N76" s="18">
        <f t="shared" si="29"/>
        <v>0.8844048022653302</v>
      </c>
      <c r="O76" s="16">
        <f t="shared" si="30"/>
        <v>3.2098116026774375</v>
      </c>
      <c r="P76" s="16">
        <f t="shared" si="33"/>
        <v>-15.460088425888834</v>
      </c>
    </row>
    <row r="77" spans="1:16" ht="13.5">
      <c r="A77" s="60">
        <v>77</v>
      </c>
      <c r="B77" s="41">
        <v>8</v>
      </c>
      <c r="C77" s="41"/>
      <c r="D77" s="42">
        <f t="shared" si="40"/>
        <v>3.4112474116822455</v>
      </c>
      <c r="E77" s="41">
        <f t="shared" si="34"/>
        <v>3.847445880022569</v>
      </c>
      <c r="F77" s="39">
        <f t="shared" si="35"/>
        <v>-0.4361984683403235</v>
      </c>
      <c r="G77" s="42">
        <f t="shared" si="36"/>
        <v>-0.21809923417016175</v>
      </c>
      <c r="H77" s="42">
        <f t="shared" si="37"/>
        <v>-0.21809923417016175</v>
      </c>
      <c r="I77" s="42">
        <f t="shared" si="38"/>
        <v>3.629346645852407</v>
      </c>
      <c r="J77" s="42">
        <f t="shared" si="39"/>
        <v>-5.164745766714682</v>
      </c>
      <c r="K77" s="18">
        <f t="shared" si="31"/>
        <v>0.6768393620286872</v>
      </c>
      <c r="L77" s="16">
        <f t="shared" si="28"/>
        <v>2.456484668359699</v>
      </c>
      <c r="M77" s="16">
        <f t="shared" si="32"/>
        <v>-18.6379116325151</v>
      </c>
      <c r="N77" s="18">
        <f t="shared" si="29"/>
        <v>0.8690200959401955</v>
      </c>
      <c r="O77" s="16">
        <f t="shared" si="30"/>
        <v>3.1539751703788856</v>
      </c>
      <c r="P77" s="16">
        <f t="shared" si="33"/>
        <v>-12.306113255509949</v>
      </c>
    </row>
    <row r="78" spans="1:16" ht="13.5">
      <c r="A78" s="60">
        <v>78</v>
      </c>
      <c r="B78" s="41">
        <v>9</v>
      </c>
      <c r="C78" s="41"/>
      <c r="D78" s="42">
        <f t="shared" si="40"/>
        <v>3.4112474116822455</v>
      </c>
      <c r="E78" s="41"/>
      <c r="F78" s="39">
        <f t="shared" si="35"/>
        <v>3.4112474116822455</v>
      </c>
      <c r="G78" s="42">
        <f aca="true" t="shared" si="41" ref="G78:G84">F78*$J$7</f>
        <v>1.7056237058411228</v>
      </c>
      <c r="H78" s="42">
        <f t="shared" si="37"/>
        <v>1.7056237058411228</v>
      </c>
      <c r="I78" s="42">
        <f t="shared" si="38"/>
        <v>1.7056237058411228</v>
      </c>
      <c r="J78" s="42">
        <f t="shared" si="39"/>
        <v>-3.4591220608735593</v>
      </c>
      <c r="K78" s="18">
        <f t="shared" si="31"/>
        <v>0.6446089162177973</v>
      </c>
      <c r="L78" s="16">
        <f t="shared" si="28"/>
        <v>1.0994602484976292</v>
      </c>
      <c r="M78" s="16">
        <f t="shared" si="32"/>
        <v>-17.53845138401747</v>
      </c>
      <c r="N78" s="18">
        <f t="shared" si="29"/>
        <v>0.8539030150147695</v>
      </c>
      <c r="O78" s="16">
        <f t="shared" si="30"/>
        <v>1.456437224898399</v>
      </c>
      <c r="P78" s="16">
        <f t="shared" si="33"/>
        <v>-10.84967603061155</v>
      </c>
    </row>
    <row r="79" spans="1:16" ht="13.5">
      <c r="A79" s="43">
        <v>79</v>
      </c>
      <c r="B79" s="41">
        <v>10</v>
      </c>
      <c r="C79" s="41"/>
      <c r="D79" s="16">
        <f t="shared" si="40"/>
        <v>3.4112474116822455</v>
      </c>
      <c r="E79" s="41"/>
      <c r="F79" s="39">
        <f t="shared" si="35"/>
        <v>3.4112474116822455</v>
      </c>
      <c r="G79" s="42">
        <f t="shared" si="41"/>
        <v>1.7056237058411228</v>
      </c>
      <c r="H79" s="42">
        <f t="shared" si="37"/>
        <v>1.7056237058411228</v>
      </c>
      <c r="I79" s="42">
        <f t="shared" si="38"/>
        <v>1.7056237058411228</v>
      </c>
      <c r="J79" s="42">
        <f t="shared" si="39"/>
        <v>-1.7534983550324366</v>
      </c>
      <c r="K79" s="18">
        <f t="shared" si="31"/>
        <v>0.6139132535407593</v>
      </c>
      <c r="L79" s="16">
        <f t="shared" si="28"/>
        <v>1.0471049985691707</v>
      </c>
      <c r="M79" s="16">
        <f t="shared" si="32"/>
        <v>-16.4913463854483</v>
      </c>
      <c r="N79" s="18">
        <f t="shared" si="29"/>
        <v>0.8390489039985246</v>
      </c>
      <c r="O79" s="16">
        <f t="shared" si="30"/>
        <v>1.431101701019896</v>
      </c>
      <c r="P79" s="16">
        <f t="shared" si="33"/>
        <v>-9.418574329591653</v>
      </c>
    </row>
    <row r="80" spans="1:16" ht="13.5">
      <c r="A80" s="58">
        <v>80</v>
      </c>
      <c r="B80" s="33">
        <v>11</v>
      </c>
      <c r="C80" s="41"/>
      <c r="D80" s="16">
        <f t="shared" si="40"/>
        <v>3.4112474116822455</v>
      </c>
      <c r="E80" s="41"/>
      <c r="F80" s="39">
        <f t="shared" si="35"/>
        <v>3.4112474116822455</v>
      </c>
      <c r="G80" s="42">
        <f t="shared" si="41"/>
        <v>1.7056237058411228</v>
      </c>
      <c r="H80" s="42">
        <f t="shared" si="37"/>
        <v>1.7056237058411228</v>
      </c>
      <c r="I80" s="42">
        <f t="shared" si="38"/>
        <v>1.7056237058411228</v>
      </c>
      <c r="J80" s="62">
        <f t="shared" si="39"/>
        <v>-0.04787464919131379</v>
      </c>
      <c r="K80" s="18">
        <f t="shared" si="31"/>
        <v>0.5846792890864374</v>
      </c>
      <c r="L80" s="16">
        <f t="shared" si="28"/>
        <v>0.9972428557801625</v>
      </c>
      <c r="M80" s="16">
        <f t="shared" si="32"/>
        <v>-15.494103529668136</v>
      </c>
      <c r="N80" s="18">
        <f t="shared" si="29"/>
        <v>0.8244531883857427</v>
      </c>
      <c r="O80" s="16">
        <f t="shared" si="30"/>
        <v>1.4062069024670196</v>
      </c>
      <c r="P80" s="16">
        <f t="shared" si="33"/>
        <v>-8.012367427124634</v>
      </c>
    </row>
    <row r="81" spans="1:16" ht="13.5">
      <c r="A81" s="58">
        <v>81</v>
      </c>
      <c r="B81" s="33">
        <v>12</v>
      </c>
      <c r="C81" s="11"/>
      <c r="D81" s="16">
        <f t="shared" si="40"/>
        <v>3.4112474116822455</v>
      </c>
      <c r="E81" s="11"/>
      <c r="F81" s="17">
        <f t="shared" si="35"/>
        <v>3.4112474116822455</v>
      </c>
      <c r="G81" s="16">
        <f t="shared" si="41"/>
        <v>1.7056237058411228</v>
      </c>
      <c r="H81" s="16">
        <f t="shared" si="37"/>
        <v>1.7056237058411228</v>
      </c>
      <c r="I81" s="16">
        <f t="shared" si="38"/>
        <v>1.7056237058411228</v>
      </c>
      <c r="J81" s="62">
        <f t="shared" si="39"/>
        <v>1.657749056649809</v>
      </c>
      <c r="K81" s="18">
        <f t="shared" si="31"/>
        <v>0.5568374181775595</v>
      </c>
      <c r="L81" s="16">
        <f t="shared" si="28"/>
        <v>0.9497551007430121</v>
      </c>
      <c r="M81" s="16">
        <f t="shared" si="32"/>
        <v>-14.544348428925124</v>
      </c>
      <c r="N81" s="18">
        <f t="shared" si="29"/>
        <v>0.8101113732467399</v>
      </c>
      <c r="O81" s="16">
        <f t="shared" si="30"/>
        <v>1.3817451625811454</v>
      </c>
      <c r="P81" s="16">
        <f t="shared" si="33"/>
        <v>-6.630622264543488</v>
      </c>
    </row>
    <row r="82" spans="1:16" ht="13.5">
      <c r="A82" s="43">
        <v>82</v>
      </c>
      <c r="B82" s="11">
        <v>13</v>
      </c>
      <c r="C82" s="11"/>
      <c r="D82" s="16">
        <f t="shared" si="40"/>
        <v>3.4112474116822455</v>
      </c>
      <c r="E82" s="11"/>
      <c r="F82" s="17">
        <f t="shared" si="35"/>
        <v>3.4112474116822455</v>
      </c>
      <c r="G82" s="16">
        <f t="shared" si="41"/>
        <v>1.7056237058411228</v>
      </c>
      <c r="H82" s="16">
        <f t="shared" si="37"/>
        <v>1.7056237058411228</v>
      </c>
      <c r="I82" s="16">
        <f t="shared" si="38"/>
        <v>1.7056237058411228</v>
      </c>
      <c r="J82" s="16">
        <f t="shared" si="39"/>
        <v>3.3633727624909318</v>
      </c>
      <c r="K82" s="18">
        <f t="shared" si="31"/>
        <v>0.5303213506452946</v>
      </c>
      <c r="L82" s="16">
        <f t="shared" si="28"/>
        <v>0.9045286673742969</v>
      </c>
      <c r="M82" s="16">
        <f t="shared" si="32"/>
        <v>-13.639819761550827</v>
      </c>
      <c r="N82" s="18">
        <f t="shared" si="29"/>
        <v>0.7960190418435985</v>
      </c>
      <c r="O82" s="16">
        <f t="shared" si="30"/>
        <v>1.3577089480693783</v>
      </c>
      <c r="P82" s="16">
        <f t="shared" si="33"/>
        <v>-5.27291331647411</v>
      </c>
    </row>
    <row r="83" spans="1:16" ht="13.5">
      <c r="A83" s="43">
        <v>83</v>
      </c>
      <c r="B83" s="11">
        <v>14</v>
      </c>
      <c r="C83" s="11"/>
      <c r="D83" s="16">
        <f t="shared" si="40"/>
        <v>3.4112474116822455</v>
      </c>
      <c r="E83" s="11"/>
      <c r="F83" s="17">
        <f t="shared" si="35"/>
        <v>3.4112474116822455</v>
      </c>
      <c r="G83" s="16">
        <f t="shared" si="41"/>
        <v>1.7056237058411228</v>
      </c>
      <c r="H83" s="16">
        <f t="shared" si="37"/>
        <v>1.7056237058411228</v>
      </c>
      <c r="I83" s="16">
        <f t="shared" si="38"/>
        <v>1.7056237058411228</v>
      </c>
      <c r="J83" s="16">
        <f t="shared" si="39"/>
        <v>5.068996468332054</v>
      </c>
      <c r="K83" s="18">
        <f t="shared" si="31"/>
        <v>0.5050679529955189</v>
      </c>
      <c r="L83" s="16">
        <f t="shared" si="28"/>
        <v>0.8614558736898069</v>
      </c>
      <c r="M83" s="16">
        <f t="shared" si="32"/>
        <v>-12.77836388786102</v>
      </c>
      <c r="N83" s="18">
        <f t="shared" si="29"/>
        <v>0.7821718542699778</v>
      </c>
      <c r="O83" s="16">
        <f t="shared" si="30"/>
        <v>1.3340908566845822</v>
      </c>
      <c r="P83" s="16">
        <f t="shared" si="33"/>
        <v>-3.938822459789528</v>
      </c>
    </row>
    <row r="84" spans="1:16" ht="13.5">
      <c r="A84" s="43">
        <v>84</v>
      </c>
      <c r="B84" s="11">
        <v>15</v>
      </c>
      <c r="C84" s="16">
        <f>-C69</f>
        <v>-3.4199518933533946</v>
      </c>
      <c r="D84" s="16">
        <f t="shared" si="40"/>
        <v>3.4112474116822455</v>
      </c>
      <c r="E84" s="11"/>
      <c r="F84" s="17">
        <f t="shared" si="35"/>
        <v>3.4112474116822455</v>
      </c>
      <c r="G84" s="16">
        <f t="shared" si="41"/>
        <v>1.7056237058411228</v>
      </c>
      <c r="H84" s="16">
        <f t="shared" si="37"/>
        <v>1.7056237058411228</v>
      </c>
      <c r="I84" s="16">
        <f>H84+E84-C84</f>
        <v>5.1255755991945176</v>
      </c>
      <c r="J84" s="16">
        <f t="shared" si="39"/>
        <v>10.194572067526572</v>
      </c>
      <c r="K84" s="18">
        <f t="shared" si="31"/>
        <v>0.4810170980909702</v>
      </c>
      <c r="L84" s="42">
        <f t="shared" si="28"/>
        <v>2.4654895007704325</v>
      </c>
      <c r="M84" s="56">
        <f t="shared" si="32"/>
        <v>-10.312874387090588</v>
      </c>
      <c r="N84" s="18">
        <f t="shared" si="29"/>
        <v>0.7685655461145868</v>
      </c>
      <c r="O84" s="16">
        <f t="shared" si="30"/>
        <v>3.939340809546535</v>
      </c>
      <c r="P84" s="56">
        <f t="shared" si="33"/>
        <v>0.0005183497570073747</v>
      </c>
    </row>
    <row r="85" spans="1:13" ht="13.5">
      <c r="A85" s="43">
        <v>85</v>
      </c>
      <c r="G85" s="28" t="s">
        <v>34</v>
      </c>
      <c r="H85" s="7">
        <f>H58</f>
        <v>5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</f>
        <v>11.02806870532308</v>
      </c>
      <c r="K85" s="77" t="s">
        <v>103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27.289979293457964</v>
      </c>
      <c r="E89" s="17">
        <f>$E$7</f>
        <v>0</v>
      </c>
      <c r="F89" s="81"/>
      <c r="G89" s="39">
        <v>1</v>
      </c>
      <c r="H89" s="39">
        <v>1</v>
      </c>
      <c r="I89" s="39">
        <v>1</v>
      </c>
      <c r="J89" s="21">
        <v>0.5</v>
      </c>
      <c r="K89" s="18">
        <v>0.05</v>
      </c>
      <c r="L89" s="24"/>
      <c r="M89" s="42">
        <f>M111</f>
        <v>-15.432334164242626</v>
      </c>
      <c r="N89" s="24">
        <v>0.042175452897790476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1.179677670096044</v>
      </c>
      <c r="O92" s="16">
        <f aca="true" t="shared" si="44" ref="O92:O111">I92*N92</f>
        <v>-34.190062665257194</v>
      </c>
      <c r="P92" s="16">
        <f>O92</f>
        <v>-34.190062665257194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1.1319376855556575</v>
      </c>
      <c r="O93" s="16">
        <f t="shared" si="44"/>
        <v>-76.54835149281155</v>
      </c>
      <c r="P93" s="16">
        <f aca="true" t="shared" si="47" ref="P93:P111">O93+P92</f>
        <v>-110.73841415806874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1.0861296746227147</v>
      </c>
      <c r="O94" s="16">
        <f t="shared" si="44"/>
        <v>-73.45054163381728</v>
      </c>
      <c r="P94" s="16">
        <f t="shared" si="47"/>
        <v>-184.18895579188603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1.0421754528977905</v>
      </c>
      <c r="O95" s="16">
        <f t="shared" si="44"/>
        <v>-30.204898292147252</v>
      </c>
      <c r="P95" s="16">
        <f t="shared" si="47"/>
        <v>-214.39385408403328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-233.71555160189484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27.289979293457964</v>
      </c>
      <c r="E97" s="11">
        <f aca="true" t="shared" si="48" ref="E97:E104">SUM($C$92:$C$95)*0.9/8</f>
        <v>21.736909707594275</v>
      </c>
      <c r="F97" s="17">
        <f aca="true" t="shared" si="49" ref="F97:F111">D97-E97</f>
        <v>5.553069585863689</v>
      </c>
      <c r="G97" s="16">
        <f aca="true" t="shared" si="50" ref="G97:G104">F97*(1-$J$7)</f>
        <v>2.7765347929318445</v>
      </c>
      <c r="H97" s="16">
        <f aca="true" t="shared" si="51" ref="H97:H111">F97-G97</f>
        <v>2.7765347929318445</v>
      </c>
      <c r="I97" s="16">
        <f aca="true" t="shared" si="52" ref="I97:I110">H97+E97</f>
        <v>24.51344450052612</v>
      </c>
      <c r="J97" s="16">
        <f aca="true" t="shared" si="53" ref="J97:J111">I97+J96</f>
        <v>-168.70353067808963</v>
      </c>
      <c r="K97" s="18">
        <f t="shared" si="45"/>
        <v>0.9523809523809523</v>
      </c>
      <c r="L97" s="16">
        <f t="shared" si="42"/>
        <v>23.346137619548685</v>
      </c>
      <c r="M97" s="16">
        <f t="shared" si="46"/>
        <v>-214.47878023824939</v>
      </c>
      <c r="N97" s="18">
        <f t="shared" si="43"/>
        <v>0.9595313315233814</v>
      </c>
      <c r="O97" s="16">
        <f t="shared" si="44"/>
        <v>23.52141804181434</v>
      </c>
      <c r="P97" s="16">
        <f t="shared" si="47"/>
        <v>-210.1941335600805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27.289979293457964</v>
      </c>
      <c r="E98" s="11">
        <f t="shared" si="48"/>
        <v>21.736909707594275</v>
      </c>
      <c r="F98" s="17">
        <f t="shared" si="49"/>
        <v>5.553069585863689</v>
      </c>
      <c r="G98" s="16">
        <f t="shared" si="50"/>
        <v>2.7765347929318445</v>
      </c>
      <c r="H98" s="16">
        <f t="shared" si="51"/>
        <v>2.7765347929318445</v>
      </c>
      <c r="I98" s="16">
        <f t="shared" si="52"/>
        <v>24.51344450052612</v>
      </c>
      <c r="J98" s="16">
        <f t="shared" si="53"/>
        <v>-144.1900861775635</v>
      </c>
      <c r="K98" s="18">
        <f t="shared" si="45"/>
        <v>0.9070294784580498</v>
      </c>
      <c r="L98" s="16">
        <f t="shared" si="42"/>
        <v>22.234416780522555</v>
      </c>
      <c r="M98" s="16">
        <f t="shared" si="46"/>
        <v>-192.24436345772682</v>
      </c>
      <c r="N98" s="18">
        <f t="shared" si="43"/>
        <v>0.9207003761750333</v>
      </c>
      <c r="O98" s="16">
        <f t="shared" si="44"/>
        <v>22.5695375729802</v>
      </c>
      <c r="P98" s="16">
        <f t="shared" si="47"/>
        <v>-187.6245959871003</v>
      </c>
    </row>
    <row r="99" spans="1:16" ht="13.5">
      <c r="A99" s="43">
        <v>99</v>
      </c>
      <c r="B99" s="41">
        <v>3</v>
      </c>
      <c r="C99" s="41"/>
      <c r="D99" s="16">
        <f t="shared" si="54"/>
        <v>27.289979293457964</v>
      </c>
      <c r="E99" s="41">
        <f t="shared" si="48"/>
        <v>21.736909707594275</v>
      </c>
      <c r="F99" s="39">
        <f t="shared" si="49"/>
        <v>5.553069585863689</v>
      </c>
      <c r="G99" s="42">
        <f t="shared" si="50"/>
        <v>2.7765347929318445</v>
      </c>
      <c r="H99" s="42">
        <f t="shared" si="51"/>
        <v>2.7765347929318445</v>
      </c>
      <c r="I99" s="42">
        <f t="shared" si="52"/>
        <v>24.51344450052612</v>
      </c>
      <c r="J99" s="42">
        <f t="shared" si="53"/>
        <v>-119.67664167703738</v>
      </c>
      <c r="K99" s="18">
        <f t="shared" si="45"/>
        <v>0.863837598531476</v>
      </c>
      <c r="L99" s="16">
        <f t="shared" si="42"/>
        <v>21.175635029069102</v>
      </c>
      <c r="M99" s="16">
        <f t="shared" si="46"/>
        <v>-171.06872842865772</v>
      </c>
      <c r="N99" s="18">
        <f t="shared" si="43"/>
        <v>0.8834408578853079</v>
      </c>
      <c r="O99" s="16">
        <f t="shared" si="44"/>
        <v>21.65617843926868</v>
      </c>
      <c r="P99" s="16">
        <f t="shared" si="47"/>
        <v>-165.96841754783162</v>
      </c>
    </row>
    <row r="100" spans="1:16" ht="13.5">
      <c r="A100" s="43">
        <v>100</v>
      </c>
      <c r="B100" s="41">
        <v>4</v>
      </c>
      <c r="C100" s="41"/>
      <c r="D100" s="16">
        <f t="shared" si="54"/>
        <v>27.289979293457964</v>
      </c>
      <c r="E100" s="41">
        <f t="shared" si="48"/>
        <v>21.736909707594275</v>
      </c>
      <c r="F100" s="39">
        <f t="shared" si="49"/>
        <v>5.553069585863689</v>
      </c>
      <c r="G100" s="42">
        <f t="shared" si="50"/>
        <v>2.7765347929318445</v>
      </c>
      <c r="H100" s="42">
        <f t="shared" si="51"/>
        <v>2.7765347929318445</v>
      </c>
      <c r="I100" s="42">
        <f t="shared" si="52"/>
        <v>24.51344450052612</v>
      </c>
      <c r="J100" s="42">
        <f t="shared" si="53"/>
        <v>-95.16319717651126</v>
      </c>
      <c r="K100" s="18">
        <f t="shared" si="45"/>
        <v>0.822702474791882</v>
      </c>
      <c r="L100" s="16">
        <f t="shared" si="42"/>
        <v>20.167271456256287</v>
      </c>
      <c r="M100" s="16">
        <f t="shared" si="46"/>
        <v>-150.90145697240143</v>
      </c>
      <c r="N100" s="18">
        <f t="shared" si="43"/>
        <v>0.847689182688848</v>
      </c>
      <c r="O100" s="16">
        <f t="shared" si="44"/>
        <v>20.779781733539423</v>
      </c>
      <c r="P100" s="16">
        <f t="shared" si="47"/>
        <v>-145.18863581429218</v>
      </c>
    </row>
    <row r="101" spans="1:16" ht="13.5">
      <c r="A101" s="60">
        <v>101</v>
      </c>
      <c r="B101" s="41">
        <v>5</v>
      </c>
      <c r="C101" s="41"/>
      <c r="D101" s="16">
        <f t="shared" si="54"/>
        <v>27.289979293457964</v>
      </c>
      <c r="E101" s="41">
        <f t="shared" si="48"/>
        <v>21.736909707594275</v>
      </c>
      <c r="F101" s="39">
        <f t="shared" si="49"/>
        <v>5.553069585863689</v>
      </c>
      <c r="G101" s="42">
        <f t="shared" si="50"/>
        <v>2.7765347929318445</v>
      </c>
      <c r="H101" s="42">
        <f t="shared" si="51"/>
        <v>2.7765347929318445</v>
      </c>
      <c r="I101" s="42">
        <f t="shared" si="52"/>
        <v>24.51344450052612</v>
      </c>
      <c r="J101" s="42">
        <f t="shared" si="53"/>
        <v>-70.64975267598514</v>
      </c>
      <c r="K101" s="18">
        <f t="shared" si="45"/>
        <v>0.783526166468459</v>
      </c>
      <c r="L101" s="16">
        <f t="shared" si="42"/>
        <v>19.206925196434558</v>
      </c>
      <c r="M101" s="16">
        <f t="shared" si="46"/>
        <v>-131.69453177596688</v>
      </c>
      <c r="N101" s="18">
        <f t="shared" si="43"/>
        <v>0.8133843301833973</v>
      </c>
      <c r="O101" s="16">
        <f t="shared" si="44"/>
        <v>19.93885163554832</v>
      </c>
      <c r="P101" s="16">
        <f t="shared" si="47"/>
        <v>-125.24978417874387</v>
      </c>
    </row>
    <row r="102" spans="1:16" ht="13.5">
      <c r="A102" s="60">
        <v>102</v>
      </c>
      <c r="B102" s="41">
        <v>6</v>
      </c>
      <c r="C102" s="41"/>
      <c r="D102" s="16">
        <f t="shared" si="54"/>
        <v>27.289979293457964</v>
      </c>
      <c r="E102" s="41">
        <f t="shared" si="48"/>
        <v>21.736909707594275</v>
      </c>
      <c r="F102" s="39">
        <f t="shared" si="49"/>
        <v>5.553069585863689</v>
      </c>
      <c r="G102" s="42">
        <f t="shared" si="50"/>
        <v>2.7765347929318445</v>
      </c>
      <c r="H102" s="42">
        <f t="shared" si="51"/>
        <v>2.7765347929318445</v>
      </c>
      <c r="I102" s="42">
        <f t="shared" si="52"/>
        <v>24.51344450052612</v>
      </c>
      <c r="J102" s="42">
        <f t="shared" si="53"/>
        <v>-46.13630817545902</v>
      </c>
      <c r="K102" s="18">
        <f t="shared" si="45"/>
        <v>0.7462153966366276</v>
      </c>
      <c r="L102" s="16">
        <f t="shared" si="42"/>
        <v>18.292309710890056</v>
      </c>
      <c r="M102" s="16">
        <f t="shared" si="46"/>
        <v>-113.40222206507683</v>
      </c>
      <c r="N102" s="18">
        <f t="shared" si="43"/>
        <v>0.7804677493811288</v>
      </c>
      <c r="O102" s="16">
        <f t="shared" si="44"/>
        <v>19.13195285890483</v>
      </c>
      <c r="P102" s="16">
        <f t="shared" si="47"/>
        <v>-106.11783131983904</v>
      </c>
    </row>
    <row r="103" spans="1:16" ht="13.5">
      <c r="A103" s="60">
        <v>103</v>
      </c>
      <c r="B103" s="41">
        <v>7</v>
      </c>
      <c r="C103" s="41"/>
      <c r="D103" s="16">
        <f t="shared" si="54"/>
        <v>27.289979293457964</v>
      </c>
      <c r="E103" s="41">
        <f t="shared" si="48"/>
        <v>21.736909707594275</v>
      </c>
      <c r="F103" s="39">
        <f t="shared" si="49"/>
        <v>5.553069585863689</v>
      </c>
      <c r="G103" s="42">
        <f t="shared" si="50"/>
        <v>2.7765347929318445</v>
      </c>
      <c r="H103" s="42">
        <f t="shared" si="51"/>
        <v>2.7765347929318445</v>
      </c>
      <c r="I103" s="42">
        <f t="shared" si="52"/>
        <v>24.51344450052612</v>
      </c>
      <c r="J103" s="42">
        <f t="shared" si="53"/>
        <v>-21.6228636749329</v>
      </c>
      <c r="K103" s="18">
        <f t="shared" si="45"/>
        <v>0.7106813301301215</v>
      </c>
      <c r="L103" s="16">
        <f t="shared" si="42"/>
        <v>17.421247343704813</v>
      </c>
      <c r="M103" s="16">
        <f t="shared" si="46"/>
        <v>-95.98097472137201</v>
      </c>
      <c r="N103" s="18">
        <f t="shared" si="43"/>
        <v>0.7488832587747313</v>
      </c>
      <c r="O103" s="16">
        <f t="shared" si="44"/>
        <v>18.357708201347517</v>
      </c>
      <c r="P103" s="16">
        <f t="shared" si="47"/>
        <v>-87.76012311849152</v>
      </c>
    </row>
    <row r="104" spans="1:16" ht="13.5">
      <c r="A104" s="58">
        <v>104</v>
      </c>
      <c r="B104" s="33">
        <v>8</v>
      </c>
      <c r="C104" s="41"/>
      <c r="D104" s="16">
        <f t="shared" si="54"/>
        <v>27.289979293457964</v>
      </c>
      <c r="E104" s="41">
        <f t="shared" si="48"/>
        <v>21.736909707594275</v>
      </c>
      <c r="F104" s="39">
        <f t="shared" si="49"/>
        <v>5.553069585863689</v>
      </c>
      <c r="G104" s="42">
        <f t="shared" si="50"/>
        <v>2.7765347929318445</v>
      </c>
      <c r="H104" s="42">
        <f t="shared" si="51"/>
        <v>2.7765347929318445</v>
      </c>
      <c r="I104" s="42">
        <f t="shared" si="52"/>
        <v>24.51344450052612</v>
      </c>
      <c r="J104" s="62">
        <f t="shared" si="53"/>
        <v>2.8905808255932186</v>
      </c>
      <c r="K104" s="18">
        <f t="shared" si="45"/>
        <v>0.6768393620286872</v>
      </c>
      <c r="L104" s="16">
        <f t="shared" si="42"/>
        <v>16.59166413686173</v>
      </c>
      <c r="M104" s="16">
        <f t="shared" si="46"/>
        <v>-79.38931058451027</v>
      </c>
      <c r="N104" s="18">
        <f t="shared" si="43"/>
        <v>0.718576950447687</v>
      </c>
      <c r="O104" s="16">
        <f t="shared" si="44"/>
        <v>17.614796194156682</v>
      </c>
      <c r="P104" s="16">
        <f t="shared" si="47"/>
        <v>-70.14532692433484</v>
      </c>
    </row>
    <row r="105" spans="1:16" ht="13.5">
      <c r="A105" s="58">
        <v>105</v>
      </c>
      <c r="B105" s="33">
        <v>9</v>
      </c>
      <c r="C105" s="11"/>
      <c r="D105" s="16">
        <f t="shared" si="54"/>
        <v>27.289979293457964</v>
      </c>
      <c r="E105" s="11"/>
      <c r="F105" s="17">
        <f t="shared" si="49"/>
        <v>27.289979293457964</v>
      </c>
      <c r="G105" s="16">
        <f aca="true" t="shared" si="55" ref="G105:G111">F105*$J$7</f>
        <v>13.644989646728982</v>
      </c>
      <c r="H105" s="16">
        <f t="shared" si="51"/>
        <v>13.644989646728982</v>
      </c>
      <c r="I105" s="16">
        <f t="shared" si="52"/>
        <v>13.644989646728982</v>
      </c>
      <c r="J105" s="62">
        <f t="shared" si="53"/>
        <v>16.5355704723222</v>
      </c>
      <c r="K105" s="18">
        <f t="shared" si="45"/>
        <v>0.6446089162177973</v>
      </c>
      <c r="L105" s="16">
        <f t="shared" si="42"/>
        <v>8.795681987981034</v>
      </c>
      <c r="M105" s="16">
        <f t="shared" si="46"/>
        <v>-70.59362859652924</v>
      </c>
      <c r="N105" s="18">
        <f t="shared" si="43"/>
        <v>0.68949709806508</v>
      </c>
      <c r="O105" s="16">
        <f t="shared" si="44"/>
        <v>9.408180764547694</v>
      </c>
      <c r="P105" s="16">
        <f t="shared" si="47"/>
        <v>-60.737146159787144</v>
      </c>
    </row>
    <row r="106" spans="1:16" ht="13.5">
      <c r="A106" s="43">
        <v>106</v>
      </c>
      <c r="B106" s="11">
        <v>10</v>
      </c>
      <c r="C106" s="11"/>
      <c r="D106" s="16">
        <f t="shared" si="54"/>
        <v>27.289979293457964</v>
      </c>
      <c r="E106" s="11"/>
      <c r="F106" s="17">
        <f t="shared" si="49"/>
        <v>27.289979293457964</v>
      </c>
      <c r="G106" s="16">
        <f t="shared" si="55"/>
        <v>13.644989646728982</v>
      </c>
      <c r="H106" s="16">
        <f t="shared" si="51"/>
        <v>13.644989646728982</v>
      </c>
      <c r="I106" s="16">
        <f t="shared" si="52"/>
        <v>13.644989646728982</v>
      </c>
      <c r="J106" s="16">
        <f t="shared" si="53"/>
        <v>30.18056011905118</v>
      </c>
      <c r="K106" s="18">
        <f t="shared" si="45"/>
        <v>0.6139132535407593</v>
      </c>
      <c r="L106" s="16">
        <f t="shared" si="42"/>
        <v>8.376839988553366</v>
      </c>
      <c r="M106" s="16">
        <f t="shared" si="46"/>
        <v>-62.21678860797588</v>
      </c>
      <c r="N106" s="18">
        <f t="shared" si="43"/>
        <v>0.6615940685878937</v>
      </c>
      <c r="O106" s="16">
        <f t="shared" si="44"/>
        <v>9.027444216219115</v>
      </c>
      <c r="P106" s="16">
        <f t="shared" si="47"/>
        <v>-51.70970194356803</v>
      </c>
    </row>
    <row r="107" spans="1:16" ht="13.5">
      <c r="A107" s="43">
        <v>107</v>
      </c>
      <c r="B107" s="11">
        <v>11</v>
      </c>
      <c r="C107" s="11"/>
      <c r="D107" s="16">
        <f t="shared" si="54"/>
        <v>27.289979293457964</v>
      </c>
      <c r="E107" s="11"/>
      <c r="F107" s="17">
        <f t="shared" si="49"/>
        <v>27.289979293457964</v>
      </c>
      <c r="G107" s="16">
        <f t="shared" si="55"/>
        <v>13.644989646728982</v>
      </c>
      <c r="H107" s="16">
        <f t="shared" si="51"/>
        <v>13.644989646728982</v>
      </c>
      <c r="I107" s="16">
        <f t="shared" si="52"/>
        <v>13.644989646728982</v>
      </c>
      <c r="J107" s="16">
        <f t="shared" si="53"/>
        <v>43.82554976578016</v>
      </c>
      <c r="K107" s="18">
        <f t="shared" si="45"/>
        <v>0.5846792890864374</v>
      </c>
      <c r="L107" s="16">
        <f t="shared" si="42"/>
        <v>7.9779428462413</v>
      </c>
      <c r="M107" s="16">
        <f t="shared" si="46"/>
        <v>-54.23884576173458</v>
      </c>
      <c r="N107" s="18">
        <f t="shared" si="43"/>
        <v>0.6348202375601131</v>
      </c>
      <c r="O107" s="16">
        <f t="shared" si="44"/>
        <v>8.662115569041775</v>
      </c>
      <c r="P107" s="16">
        <f t="shared" si="47"/>
        <v>-43.047586374526254</v>
      </c>
    </row>
    <row r="108" spans="1:16" ht="13.5">
      <c r="A108" s="43">
        <v>108</v>
      </c>
      <c r="B108" s="11">
        <v>12</v>
      </c>
      <c r="C108" s="11"/>
      <c r="D108" s="16">
        <f t="shared" si="54"/>
        <v>27.289979293457964</v>
      </c>
      <c r="E108" s="11"/>
      <c r="F108" s="17">
        <f t="shared" si="49"/>
        <v>27.289979293457964</v>
      </c>
      <c r="G108" s="16">
        <f t="shared" si="55"/>
        <v>13.644989646728982</v>
      </c>
      <c r="H108" s="16">
        <f t="shared" si="51"/>
        <v>13.644989646728982</v>
      </c>
      <c r="I108" s="16">
        <f t="shared" si="52"/>
        <v>13.644989646728982</v>
      </c>
      <c r="J108" s="16">
        <f t="shared" si="53"/>
        <v>57.47053941250914</v>
      </c>
      <c r="K108" s="18">
        <f t="shared" si="45"/>
        <v>0.5568374181775595</v>
      </c>
      <c r="L108" s="16">
        <f t="shared" si="42"/>
        <v>7.5980408059440965</v>
      </c>
      <c r="M108" s="16">
        <f t="shared" si="46"/>
        <v>-46.640804955790486</v>
      </c>
      <c r="N108" s="18">
        <f t="shared" si="43"/>
        <v>0.6091299078240445</v>
      </c>
      <c r="O108" s="16">
        <f t="shared" si="44"/>
        <v>8.311571285772066</v>
      </c>
      <c r="P108" s="16">
        <f t="shared" si="47"/>
        <v>-34.736015088754186</v>
      </c>
    </row>
    <row r="109" spans="1:16" ht="13.5">
      <c r="A109" s="43">
        <v>109</v>
      </c>
      <c r="B109" s="11">
        <v>13</v>
      </c>
      <c r="C109" s="11"/>
      <c r="D109" s="16">
        <f t="shared" si="54"/>
        <v>27.289979293457964</v>
      </c>
      <c r="E109" s="11"/>
      <c r="F109" s="17">
        <f t="shared" si="49"/>
        <v>27.289979293457964</v>
      </c>
      <c r="G109" s="16">
        <f t="shared" si="55"/>
        <v>13.644989646728982</v>
      </c>
      <c r="H109" s="16">
        <f t="shared" si="51"/>
        <v>13.644989646728982</v>
      </c>
      <c r="I109" s="16">
        <f t="shared" si="52"/>
        <v>13.644989646728982</v>
      </c>
      <c r="J109" s="16">
        <f t="shared" si="53"/>
        <v>71.11552905923813</v>
      </c>
      <c r="K109" s="18">
        <f t="shared" si="45"/>
        <v>0.5303213506452946</v>
      </c>
      <c r="L109" s="16">
        <f t="shared" si="42"/>
        <v>7.2362293389943755</v>
      </c>
      <c r="M109" s="16">
        <f t="shared" si="46"/>
        <v>-39.40457561679611</v>
      </c>
      <c r="N109" s="18">
        <f t="shared" si="43"/>
        <v>0.5844792315251202</v>
      </c>
      <c r="O109" s="16">
        <f t="shared" si="44"/>
        <v>7.975213062888376</v>
      </c>
      <c r="P109" s="16">
        <f t="shared" si="47"/>
        <v>-26.76080202586581</v>
      </c>
    </row>
    <row r="110" spans="1:16" ht="13.5">
      <c r="A110" s="43">
        <v>110</v>
      </c>
      <c r="B110" s="11">
        <v>14</v>
      </c>
      <c r="C110" s="11"/>
      <c r="D110" s="16">
        <f t="shared" si="54"/>
        <v>27.289979293457964</v>
      </c>
      <c r="E110" s="11"/>
      <c r="F110" s="17">
        <f t="shared" si="49"/>
        <v>27.289979293457964</v>
      </c>
      <c r="G110" s="16">
        <f t="shared" si="55"/>
        <v>13.644989646728982</v>
      </c>
      <c r="H110" s="16">
        <f t="shared" si="51"/>
        <v>13.644989646728982</v>
      </c>
      <c r="I110" s="16">
        <f t="shared" si="52"/>
        <v>13.644989646728982</v>
      </c>
      <c r="J110" s="16">
        <f t="shared" si="53"/>
        <v>84.76051870596712</v>
      </c>
      <c r="K110" s="18">
        <f t="shared" si="45"/>
        <v>0.5050679529955189</v>
      </c>
      <c r="L110" s="16">
        <f t="shared" si="42"/>
        <v>6.891646989518455</v>
      </c>
      <c r="M110" s="16">
        <f t="shared" si="46"/>
        <v>-32.51292862727765</v>
      </c>
      <c r="N110" s="18">
        <f t="shared" si="43"/>
        <v>0.5608261352730612</v>
      </c>
      <c r="O110" s="16">
        <f t="shared" si="44"/>
        <v>7.652466809415948</v>
      </c>
      <c r="P110" s="16">
        <f t="shared" si="47"/>
        <v>-19.108335216449863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27.289979293457964</v>
      </c>
      <c r="E111" s="11"/>
      <c r="F111" s="17">
        <f t="shared" si="49"/>
        <v>27.289979293457964</v>
      </c>
      <c r="G111" s="16">
        <f t="shared" si="55"/>
        <v>13.644989646728982</v>
      </c>
      <c r="H111" s="16">
        <f t="shared" si="51"/>
        <v>13.644989646728982</v>
      </c>
      <c r="I111" s="16">
        <f>H111+E111-C111</f>
        <v>35.5093291503013</v>
      </c>
      <c r="J111" s="16">
        <f t="shared" si="53"/>
        <v>120.26984785626841</v>
      </c>
      <c r="K111" s="18">
        <f t="shared" si="45"/>
        <v>0.4810170980909702</v>
      </c>
      <c r="L111" s="42">
        <f t="shared" si="42"/>
        <v>17.080594463035027</v>
      </c>
      <c r="M111" s="56">
        <f t="shared" si="46"/>
        <v>-15.432334164242626</v>
      </c>
      <c r="N111" s="18">
        <f t="shared" si="43"/>
        <v>0.5381302483316724</v>
      </c>
      <c r="O111" s="16">
        <f t="shared" si="44"/>
        <v>19.108644113742734</v>
      </c>
      <c r="P111" s="56">
        <f t="shared" si="47"/>
        <v>0.000308897292871535</v>
      </c>
    </row>
    <row r="112" spans="7:13" ht="13.5">
      <c r="G112" s="28" t="s">
        <v>34</v>
      </c>
      <c r="H112" s="7">
        <f>H30</f>
        <v>5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0,IF(J105&lt;0,B105+(-J105)/(J106-J105),0),0)</f>
        <v>7.882081817366336</v>
      </c>
      <c r="K112" s="77" t="s">
        <v>104</v>
      </c>
      <c r="L112" s="78"/>
      <c r="M112" s="78"/>
    </row>
  </sheetData>
  <sheetProtection/>
  <mergeCells count="25">
    <mergeCell ref="F6:F7"/>
    <mergeCell ref="L6:M6"/>
    <mergeCell ref="N6:P6"/>
    <mergeCell ref="B7:C7"/>
    <mergeCell ref="B6:C6"/>
    <mergeCell ref="N34:P34"/>
    <mergeCell ref="B35:C35"/>
    <mergeCell ref="K58:M58"/>
    <mergeCell ref="K30:M30"/>
    <mergeCell ref="B34:C34"/>
    <mergeCell ref="F34:F35"/>
    <mergeCell ref="L34:M34"/>
    <mergeCell ref="B32:C32"/>
    <mergeCell ref="N61:P61"/>
    <mergeCell ref="B62:C62"/>
    <mergeCell ref="K85:M85"/>
    <mergeCell ref="B61:C61"/>
    <mergeCell ref="F61:F62"/>
    <mergeCell ref="L61:M61"/>
    <mergeCell ref="K112:M112"/>
    <mergeCell ref="B88:C88"/>
    <mergeCell ref="F88:F89"/>
    <mergeCell ref="L88:M88"/>
    <mergeCell ref="N88:P88"/>
    <mergeCell ref="B89:C89"/>
  </mergeCells>
  <printOptions/>
  <pageMargins left="0.787" right="0.787" top="0.984" bottom="0.984" header="0.512" footer="0.512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39</v>
      </c>
      <c r="B1" s="7" t="s">
        <v>40</v>
      </c>
      <c r="C1" s="7" t="s">
        <v>41</v>
      </c>
      <c r="D1" s="8" t="s">
        <v>42</v>
      </c>
      <c r="E1" s="7" t="s">
        <v>43</v>
      </c>
      <c r="F1" s="9" t="s">
        <v>44</v>
      </c>
      <c r="G1" s="7" t="s">
        <v>45</v>
      </c>
      <c r="H1" s="7" t="s">
        <v>46</v>
      </c>
      <c r="I1" s="10" t="s">
        <v>47</v>
      </c>
      <c r="J1" s="10" t="s">
        <v>38</v>
      </c>
      <c r="K1" s="10" t="s">
        <v>48</v>
      </c>
      <c r="L1" s="10" t="s">
        <v>49</v>
      </c>
      <c r="M1" s="10" t="s">
        <v>50</v>
      </c>
      <c r="N1" s="10" t="s">
        <v>51</v>
      </c>
      <c r="O1" s="10" t="s">
        <v>52</v>
      </c>
      <c r="P1" s="10" t="s">
        <v>53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21">
        <v>0.1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2.2741649411214975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-94.3148936503023</v>
      </c>
      <c r="N7" s="19">
        <v>-0.06291445548926038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0.771111098658693</v>
      </c>
      <c r="O10" s="52">
        <f aca="true" t="shared" si="2" ref="O10:O29">I10*N10</f>
        <v>-11.566666479880395</v>
      </c>
      <c r="P10" s="52">
        <f>O10</f>
        <v>-11.566666479880395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0.8228822898567886</v>
      </c>
      <c r="O11" s="52">
        <f t="shared" si="2"/>
        <v>-28.8008801449876</v>
      </c>
      <c r="P11" s="52">
        <f aca="true" t="shared" si="5" ref="P11:P29">O11+P10</f>
        <v>-40.367546624868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0.8781293177309895</v>
      </c>
      <c r="O12" s="52">
        <f t="shared" si="2"/>
        <v>-30.734526120584633</v>
      </c>
      <c r="P12" s="52">
        <f t="shared" si="5"/>
        <v>-71.10207274545263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0.9370855445107398</v>
      </c>
      <c r="O13" s="52">
        <f t="shared" si="2"/>
        <v>-14.056283167661096</v>
      </c>
      <c r="P13" s="52">
        <f t="shared" si="5"/>
        <v>-85.15835591311372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-95.15835591311372</v>
      </c>
    </row>
    <row r="15" spans="1:16" ht="13.5">
      <c r="A15" s="43">
        <v>15</v>
      </c>
      <c r="B15" s="11">
        <v>1</v>
      </c>
      <c r="C15" s="11"/>
      <c r="D15" s="16">
        <f>$D$7*$G$7*(1+$E$7)^(B15-1)</f>
        <v>2.2741649411214975</v>
      </c>
      <c r="E15" s="11">
        <f aca="true" t="shared" si="6" ref="E15:E22">($C$10+$C$11+$C$12+$C$13)*0.9/8</f>
        <v>11.25</v>
      </c>
      <c r="F15" s="16">
        <f aca="true" t="shared" si="7" ref="F15:F29">D15-E15</f>
        <v>-8.975835058878502</v>
      </c>
      <c r="G15" s="52">
        <f>IF(F15&gt;0,F15*$J$7,0)</f>
        <v>0</v>
      </c>
      <c r="H15" s="52">
        <f aca="true" t="shared" si="8" ref="H15:H29">F15-G15</f>
        <v>-8.975835058878502</v>
      </c>
      <c r="I15" s="52">
        <f aca="true" t="shared" si="9" ref="I15:I28">H15+E15</f>
        <v>2.274164941121498</v>
      </c>
      <c r="J15" s="52">
        <f aca="true" t="shared" si="10" ref="J15:J29">I15+J14</f>
        <v>-97.7258350588785</v>
      </c>
      <c r="K15" s="17">
        <f t="shared" si="3"/>
        <v>0.9523809523809523</v>
      </c>
      <c r="L15" s="52">
        <f t="shared" si="0"/>
        <v>2.1658713724966647</v>
      </c>
      <c r="M15" s="52">
        <f t="shared" si="4"/>
        <v>-120.92109737750334</v>
      </c>
      <c r="N15" s="17">
        <f t="shared" si="1"/>
        <v>1.0671384334736573</v>
      </c>
      <c r="O15" s="52">
        <f t="shared" si="2"/>
        <v>2.4268488127291072</v>
      </c>
      <c r="P15" s="52">
        <f t="shared" si="5"/>
        <v>-92.73150710038462</v>
      </c>
    </row>
    <row r="16" spans="1:16" ht="13.5">
      <c r="A16" s="43">
        <v>16</v>
      </c>
      <c r="B16" s="11">
        <v>2</v>
      </c>
      <c r="C16" s="11"/>
      <c r="D16" s="16">
        <f>$D$7*$H$7*(1+$E$7)*(B16-1)</f>
        <v>2.2741649411214975</v>
      </c>
      <c r="E16" s="11">
        <f t="shared" si="6"/>
        <v>11.25</v>
      </c>
      <c r="F16" s="16">
        <f t="shared" si="7"/>
        <v>-8.975835058878502</v>
      </c>
      <c r="G16" s="52">
        <f aca="true" t="shared" si="11" ref="G16:G22">IF(F16&gt;0,F16*$J$7,0)</f>
        <v>0</v>
      </c>
      <c r="H16" s="52">
        <f t="shared" si="8"/>
        <v>-8.975835058878502</v>
      </c>
      <c r="I16" s="52">
        <f t="shared" si="9"/>
        <v>2.274164941121498</v>
      </c>
      <c r="J16" s="52">
        <f t="shared" si="10"/>
        <v>-95.451670117757</v>
      </c>
      <c r="K16" s="17">
        <f t="shared" si="3"/>
        <v>0.9070294784580498</v>
      </c>
      <c r="L16" s="52">
        <f t="shared" si="0"/>
        <v>2.062734640473014</v>
      </c>
      <c r="M16" s="52">
        <f t="shared" si="4"/>
        <v>-118.85836273703033</v>
      </c>
      <c r="N16" s="17">
        <f t="shared" si="1"/>
        <v>1.1387844361966115</v>
      </c>
      <c r="O16" s="52">
        <f t="shared" si="2"/>
        <v>2.5897836402931453</v>
      </c>
      <c r="P16" s="52">
        <f t="shared" si="5"/>
        <v>-90.14172346009147</v>
      </c>
    </row>
    <row r="17" spans="1:16" ht="13.5">
      <c r="A17" s="43">
        <v>17</v>
      </c>
      <c r="B17" s="11">
        <v>3</v>
      </c>
      <c r="C17" s="11"/>
      <c r="D17" s="16">
        <f>$D$7*$I$7*(1+$E$7)^(B17-1)</f>
        <v>2.2741649411214975</v>
      </c>
      <c r="E17" s="11">
        <f t="shared" si="6"/>
        <v>11.25</v>
      </c>
      <c r="F17" s="16">
        <f t="shared" si="7"/>
        <v>-8.975835058878502</v>
      </c>
      <c r="G17" s="52">
        <f t="shared" si="11"/>
        <v>0</v>
      </c>
      <c r="H17" s="52">
        <f t="shared" si="8"/>
        <v>-8.975835058878502</v>
      </c>
      <c r="I17" s="52">
        <f t="shared" si="9"/>
        <v>2.274164941121498</v>
      </c>
      <c r="J17" s="52">
        <f t="shared" si="10"/>
        <v>-93.1775051766355</v>
      </c>
      <c r="K17" s="17">
        <f t="shared" si="3"/>
        <v>0.863837598531476</v>
      </c>
      <c r="L17" s="52">
        <f t="shared" si="0"/>
        <v>1.9645091814028703</v>
      </c>
      <c r="M17" s="52">
        <f t="shared" si="4"/>
        <v>-116.89385355562746</v>
      </c>
      <c r="N17" s="17">
        <f t="shared" si="1"/>
        <v>1.2152406393070343</v>
      </c>
      <c r="O17" s="52">
        <f t="shared" si="2"/>
        <v>2.763657656938133</v>
      </c>
      <c r="P17" s="52">
        <f t="shared" si="5"/>
        <v>-87.37806580315333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2.2741649411214975</v>
      </c>
      <c r="E18" s="41">
        <f t="shared" si="6"/>
        <v>11.25</v>
      </c>
      <c r="F18" s="42">
        <f t="shared" si="7"/>
        <v>-8.975835058878502</v>
      </c>
      <c r="G18" s="52">
        <f t="shared" si="11"/>
        <v>0</v>
      </c>
      <c r="H18" s="53">
        <f t="shared" si="8"/>
        <v>-8.975835058878502</v>
      </c>
      <c r="I18" s="53">
        <f t="shared" si="9"/>
        <v>2.274164941121498</v>
      </c>
      <c r="J18" s="53">
        <f t="shared" si="10"/>
        <v>-90.90334023551401</v>
      </c>
      <c r="K18" s="17">
        <f t="shared" si="3"/>
        <v>0.822702474791882</v>
      </c>
      <c r="L18" s="52">
        <f t="shared" si="0"/>
        <v>1.8709611251455909</v>
      </c>
      <c r="M18" s="52">
        <f t="shared" si="4"/>
        <v>-115.02289243048187</v>
      </c>
      <c r="N18" s="17">
        <f t="shared" si="1"/>
        <v>1.2968299921236346</v>
      </c>
      <c r="O18" s="52">
        <f t="shared" si="2"/>
        <v>2.949205302682438</v>
      </c>
      <c r="P18" s="52">
        <f t="shared" si="5"/>
        <v>-84.42886050047089</v>
      </c>
    </row>
    <row r="19" spans="1:16" ht="13.5">
      <c r="A19" s="43">
        <v>19</v>
      </c>
      <c r="B19" s="41">
        <v>5</v>
      </c>
      <c r="C19" s="41"/>
      <c r="D19" s="16">
        <f t="shared" si="12"/>
        <v>2.2741649411214975</v>
      </c>
      <c r="E19" s="41">
        <f t="shared" si="6"/>
        <v>11.25</v>
      </c>
      <c r="F19" s="42">
        <f t="shared" si="7"/>
        <v>-8.975835058878502</v>
      </c>
      <c r="G19" s="52">
        <f t="shared" si="11"/>
        <v>0</v>
      </c>
      <c r="H19" s="53">
        <f t="shared" si="8"/>
        <v>-8.975835058878502</v>
      </c>
      <c r="I19" s="53">
        <f t="shared" si="9"/>
        <v>2.274164941121498</v>
      </c>
      <c r="J19" s="53">
        <f t="shared" si="10"/>
        <v>-88.62917529439251</v>
      </c>
      <c r="K19" s="17">
        <f t="shared" si="3"/>
        <v>0.783526166468459</v>
      </c>
      <c r="L19" s="52">
        <f t="shared" si="0"/>
        <v>1.7818677382338959</v>
      </c>
      <c r="M19" s="52">
        <f t="shared" si="4"/>
        <v>-113.24102469224798</v>
      </c>
      <c r="N19" s="17">
        <f t="shared" si="1"/>
        <v>1.383897126276471</v>
      </c>
      <c r="O19" s="52">
        <f t="shared" si="2"/>
        <v>3.1472103266967406</v>
      </c>
      <c r="P19" s="52">
        <f t="shared" si="5"/>
        <v>-81.28165017377415</v>
      </c>
    </row>
    <row r="20" spans="1:16" ht="13.5">
      <c r="A20" s="43">
        <v>20</v>
      </c>
      <c r="B20" s="41">
        <v>6</v>
      </c>
      <c r="C20" s="41"/>
      <c r="D20" s="16">
        <f t="shared" si="12"/>
        <v>2.2741649411214975</v>
      </c>
      <c r="E20" s="41">
        <f t="shared" si="6"/>
        <v>11.25</v>
      </c>
      <c r="F20" s="42">
        <f t="shared" si="7"/>
        <v>-8.975835058878502</v>
      </c>
      <c r="G20" s="52">
        <f t="shared" si="11"/>
        <v>0</v>
      </c>
      <c r="H20" s="53">
        <f t="shared" si="8"/>
        <v>-8.975835058878502</v>
      </c>
      <c r="I20" s="53">
        <f t="shared" si="9"/>
        <v>2.274164941121498</v>
      </c>
      <c r="J20" s="53">
        <f t="shared" si="10"/>
        <v>-86.35501035327101</v>
      </c>
      <c r="K20" s="17">
        <f t="shared" si="3"/>
        <v>0.7462153966366276</v>
      </c>
      <c r="L20" s="52">
        <f t="shared" si="0"/>
        <v>1.6970168935560914</v>
      </c>
      <c r="M20" s="52">
        <f t="shared" si="4"/>
        <v>-111.54400779869188</v>
      </c>
      <c r="N20" s="17">
        <f t="shared" si="1"/>
        <v>1.4768098114233694</v>
      </c>
      <c r="O20" s="52">
        <f t="shared" si="2"/>
        <v>3.3585090978432772</v>
      </c>
      <c r="P20" s="52">
        <f t="shared" si="5"/>
        <v>-77.92314107593087</v>
      </c>
    </row>
    <row r="21" spans="1:16" ht="13.5">
      <c r="A21" s="43">
        <v>21</v>
      </c>
      <c r="B21" s="41">
        <v>7</v>
      </c>
      <c r="C21" s="41"/>
      <c r="D21" s="42">
        <f t="shared" si="12"/>
        <v>2.2741649411214975</v>
      </c>
      <c r="E21" s="41">
        <f t="shared" si="6"/>
        <v>11.25</v>
      </c>
      <c r="F21" s="42">
        <f t="shared" si="7"/>
        <v>-8.975835058878502</v>
      </c>
      <c r="G21" s="52">
        <f t="shared" si="11"/>
        <v>0</v>
      </c>
      <c r="H21" s="53">
        <f t="shared" si="8"/>
        <v>-8.975835058878502</v>
      </c>
      <c r="I21" s="53">
        <f t="shared" si="9"/>
        <v>2.274164941121498</v>
      </c>
      <c r="J21" s="53">
        <f t="shared" si="10"/>
        <v>-84.08084541214951</v>
      </c>
      <c r="K21" s="17">
        <f t="shared" si="3"/>
        <v>0.7106813301301215</v>
      </c>
      <c r="L21" s="52">
        <f t="shared" si="0"/>
        <v>1.6162065652915154</v>
      </c>
      <c r="M21" s="52">
        <f t="shared" si="4"/>
        <v>-109.92780123340036</v>
      </c>
      <c r="N21" s="17">
        <f t="shared" si="1"/>
        <v>1.575960508700862</v>
      </c>
      <c r="O21" s="52">
        <f t="shared" si="2"/>
        <v>3.5839941374795017</v>
      </c>
      <c r="P21" s="52">
        <f t="shared" si="5"/>
        <v>-74.33914693845136</v>
      </c>
    </row>
    <row r="22" spans="1:16" ht="13.5">
      <c r="A22" s="43">
        <v>22</v>
      </c>
      <c r="B22" s="41">
        <v>8</v>
      </c>
      <c r="C22" s="41"/>
      <c r="D22" s="42">
        <f t="shared" si="12"/>
        <v>2.2741649411214975</v>
      </c>
      <c r="E22" s="41">
        <f t="shared" si="6"/>
        <v>11.25</v>
      </c>
      <c r="F22" s="42">
        <f t="shared" si="7"/>
        <v>-8.975835058878502</v>
      </c>
      <c r="G22" s="52">
        <f t="shared" si="11"/>
        <v>0</v>
      </c>
      <c r="H22" s="53">
        <f t="shared" si="8"/>
        <v>-8.975835058878502</v>
      </c>
      <c r="I22" s="53">
        <f t="shared" si="9"/>
        <v>2.274164941121498</v>
      </c>
      <c r="J22" s="53">
        <f t="shared" si="10"/>
        <v>-81.80668047102802</v>
      </c>
      <c r="K22" s="17">
        <f t="shared" si="3"/>
        <v>0.6768393620286872</v>
      </c>
      <c r="L22" s="52">
        <f t="shared" si="0"/>
        <v>1.5392443478966817</v>
      </c>
      <c r="M22" s="52">
        <f t="shared" si="4"/>
        <v>-108.38855688550368</v>
      </c>
      <c r="N22" s="17">
        <f t="shared" si="1"/>
        <v>1.6817680284713858</v>
      </c>
      <c r="O22" s="52">
        <f t="shared" si="2"/>
        <v>3.8246178894486467</v>
      </c>
      <c r="P22" s="52">
        <f t="shared" si="5"/>
        <v>-70.51452904900272</v>
      </c>
    </row>
    <row r="23" spans="1:16" ht="13.5">
      <c r="A23" s="60">
        <v>23</v>
      </c>
      <c r="B23" s="41">
        <v>9</v>
      </c>
      <c r="C23" s="41"/>
      <c r="D23" s="42">
        <f t="shared" si="12"/>
        <v>2.2741649411214975</v>
      </c>
      <c r="E23" s="41"/>
      <c r="F23" s="42">
        <f t="shared" si="7"/>
        <v>2.2741649411214975</v>
      </c>
      <c r="G23" s="53">
        <f aca="true" t="shared" si="13" ref="G23:G29">F23*$J$7</f>
        <v>1.1370824705607487</v>
      </c>
      <c r="H23" s="53">
        <f t="shared" si="8"/>
        <v>1.1370824705607487</v>
      </c>
      <c r="I23" s="53">
        <f t="shared" si="9"/>
        <v>1.1370824705607487</v>
      </c>
      <c r="J23" s="53">
        <f t="shared" si="10"/>
        <v>-80.66959800046727</v>
      </c>
      <c r="K23" s="17">
        <f t="shared" si="3"/>
        <v>0.6446089162177973</v>
      </c>
      <c r="L23" s="52">
        <f t="shared" si="0"/>
        <v>0.7329734989984196</v>
      </c>
      <c r="M23" s="52">
        <f t="shared" si="4"/>
        <v>-107.65558338650526</v>
      </c>
      <c r="N23" s="17">
        <f t="shared" si="1"/>
        <v>1.794679299369036</v>
      </c>
      <c r="O23" s="52">
        <f t="shared" si="2"/>
        <v>2.040698371590777</v>
      </c>
      <c r="P23" s="52">
        <f t="shared" si="5"/>
        <v>-68.47383067741194</v>
      </c>
    </row>
    <row r="24" spans="1:16" ht="13.5">
      <c r="A24" s="60">
        <v>24</v>
      </c>
      <c r="B24" s="41">
        <v>10</v>
      </c>
      <c r="C24" s="41"/>
      <c r="D24" s="42">
        <f t="shared" si="12"/>
        <v>2.2741649411214975</v>
      </c>
      <c r="E24" s="41"/>
      <c r="F24" s="42">
        <f t="shared" si="7"/>
        <v>2.2741649411214975</v>
      </c>
      <c r="G24" s="53">
        <f t="shared" si="13"/>
        <v>1.1370824705607487</v>
      </c>
      <c r="H24" s="53">
        <f t="shared" si="8"/>
        <v>1.1370824705607487</v>
      </c>
      <c r="I24" s="53">
        <f t="shared" si="9"/>
        <v>1.1370824705607487</v>
      </c>
      <c r="J24" s="53">
        <f t="shared" si="10"/>
        <v>-79.53251552990653</v>
      </c>
      <c r="K24" s="17">
        <f t="shared" si="3"/>
        <v>0.6139132535407593</v>
      </c>
      <c r="L24" s="52">
        <f t="shared" si="0"/>
        <v>0.6980699990461139</v>
      </c>
      <c r="M24" s="52">
        <f t="shared" si="4"/>
        <v>-106.95751338745914</v>
      </c>
      <c r="N24" s="17">
        <f t="shared" si="1"/>
        <v>1.9151712561162744</v>
      </c>
      <c r="O24" s="52">
        <f t="shared" si="2"/>
        <v>2.177707663451626</v>
      </c>
      <c r="P24" s="52">
        <f t="shared" si="5"/>
        <v>-66.29612301396031</v>
      </c>
    </row>
    <row r="25" spans="1:16" ht="13.5">
      <c r="A25" s="43">
        <v>25</v>
      </c>
      <c r="B25" s="11">
        <v>11</v>
      </c>
      <c r="C25" s="11"/>
      <c r="D25" s="16">
        <f t="shared" si="12"/>
        <v>2.2741649411214975</v>
      </c>
      <c r="E25" s="11"/>
      <c r="F25" s="16">
        <f t="shared" si="7"/>
        <v>2.2741649411214975</v>
      </c>
      <c r="G25" s="52">
        <f t="shared" si="13"/>
        <v>1.1370824705607487</v>
      </c>
      <c r="H25" s="52">
        <f t="shared" si="8"/>
        <v>1.1370824705607487</v>
      </c>
      <c r="I25" s="52">
        <f t="shared" si="9"/>
        <v>1.1370824705607487</v>
      </c>
      <c r="J25" s="52">
        <f t="shared" si="10"/>
        <v>-78.39543305934579</v>
      </c>
      <c r="K25" s="17">
        <f t="shared" si="3"/>
        <v>0.5846792890864374</v>
      </c>
      <c r="L25" s="52">
        <f t="shared" si="0"/>
        <v>0.6648285705201085</v>
      </c>
      <c r="M25" s="52">
        <f t="shared" si="4"/>
        <v>-106.29268481693903</v>
      </c>
      <c r="N25" s="17">
        <f t="shared" si="1"/>
        <v>2.0437528540856977</v>
      </c>
      <c r="O25" s="52">
        <f t="shared" si="2"/>
        <v>2.3239155445393465</v>
      </c>
      <c r="P25" s="52">
        <f t="shared" si="5"/>
        <v>-63.972207469420965</v>
      </c>
    </row>
    <row r="26" spans="1:16" ht="13.5">
      <c r="A26" s="60">
        <v>26</v>
      </c>
      <c r="B26" s="41">
        <v>12</v>
      </c>
      <c r="C26" s="41"/>
      <c r="D26" s="42">
        <f t="shared" si="12"/>
        <v>2.2741649411214975</v>
      </c>
      <c r="E26" s="41"/>
      <c r="F26" s="42">
        <f t="shared" si="7"/>
        <v>2.2741649411214975</v>
      </c>
      <c r="G26" s="53">
        <f t="shared" si="13"/>
        <v>1.1370824705607487</v>
      </c>
      <c r="H26" s="53">
        <f t="shared" si="8"/>
        <v>1.1370824705607487</v>
      </c>
      <c r="I26" s="53">
        <f t="shared" si="9"/>
        <v>1.1370824705607487</v>
      </c>
      <c r="J26" s="53">
        <f t="shared" si="10"/>
        <v>-77.25835058878505</v>
      </c>
      <c r="K26" s="17">
        <f t="shared" si="3"/>
        <v>0.5568374181775595</v>
      </c>
      <c r="L26" s="52">
        <f t="shared" si="0"/>
        <v>0.6331700671620081</v>
      </c>
      <c r="M26" s="52">
        <f t="shared" si="4"/>
        <v>-105.65951474977702</v>
      </c>
      <c r="N26" s="17">
        <f t="shared" si="1"/>
        <v>2.1809672191163276</v>
      </c>
      <c r="O26" s="52">
        <f t="shared" si="2"/>
        <v>2.4799395937247994</v>
      </c>
      <c r="P26" s="52">
        <f t="shared" si="5"/>
        <v>-61.492267875696164</v>
      </c>
    </row>
    <row r="27" spans="1:16" ht="13.5">
      <c r="A27" s="60">
        <v>27</v>
      </c>
      <c r="B27" s="41">
        <v>13</v>
      </c>
      <c r="C27" s="41"/>
      <c r="D27" s="42">
        <f t="shared" si="12"/>
        <v>2.2741649411214975</v>
      </c>
      <c r="E27" s="41"/>
      <c r="F27" s="42">
        <f t="shared" si="7"/>
        <v>2.2741649411214975</v>
      </c>
      <c r="G27" s="53">
        <f t="shared" si="13"/>
        <v>1.1370824705607487</v>
      </c>
      <c r="H27" s="53">
        <f t="shared" si="8"/>
        <v>1.1370824705607487</v>
      </c>
      <c r="I27" s="53">
        <f t="shared" si="9"/>
        <v>1.1370824705607487</v>
      </c>
      <c r="J27" s="53">
        <f t="shared" si="10"/>
        <v>-76.12126811822431</v>
      </c>
      <c r="K27" s="17">
        <f t="shared" si="3"/>
        <v>0.5303213506452946</v>
      </c>
      <c r="L27" s="52">
        <f t="shared" si="0"/>
        <v>0.6030191115828647</v>
      </c>
      <c r="M27" s="52">
        <f t="shared" si="4"/>
        <v>-105.05649563819415</v>
      </c>
      <c r="N27" s="17">
        <f t="shared" si="1"/>
        <v>2.327393941665197</v>
      </c>
      <c r="O27" s="52">
        <f t="shared" si="2"/>
        <v>2.6464388531567815</v>
      </c>
      <c r="P27" s="52">
        <f t="shared" si="5"/>
        <v>-58.845829022539384</v>
      </c>
    </row>
    <row r="28" spans="1:16" ht="13.5">
      <c r="A28" s="60">
        <v>28</v>
      </c>
      <c r="B28" s="41">
        <v>14</v>
      </c>
      <c r="C28" s="41"/>
      <c r="D28" s="42">
        <f t="shared" si="12"/>
        <v>2.2741649411214975</v>
      </c>
      <c r="E28" s="41"/>
      <c r="F28" s="42">
        <f t="shared" si="7"/>
        <v>2.2741649411214975</v>
      </c>
      <c r="G28" s="53">
        <f t="shared" si="13"/>
        <v>1.1370824705607487</v>
      </c>
      <c r="H28" s="53">
        <f t="shared" si="8"/>
        <v>1.1370824705607487</v>
      </c>
      <c r="I28" s="53">
        <f t="shared" si="9"/>
        <v>1.1370824705607487</v>
      </c>
      <c r="J28" s="53">
        <f t="shared" si="10"/>
        <v>-74.98418564766357</v>
      </c>
      <c r="K28" s="17">
        <f t="shared" si="3"/>
        <v>0.5050679529955189</v>
      </c>
      <c r="L28" s="52">
        <f t="shared" si="0"/>
        <v>0.5743039157932047</v>
      </c>
      <c r="M28" s="52">
        <f t="shared" si="4"/>
        <v>-104.48219172240094</v>
      </c>
      <c r="N28" s="17">
        <f t="shared" si="1"/>
        <v>2.4836515249846793</v>
      </c>
      <c r="O28" s="52">
        <f t="shared" si="2"/>
        <v>2.8241166120415504</v>
      </c>
      <c r="P28" s="52">
        <f t="shared" si="5"/>
        <v>-56.021712410497834</v>
      </c>
    </row>
    <row r="29" spans="1:16" ht="13.5">
      <c r="A29" s="60">
        <v>29</v>
      </c>
      <c r="B29" s="41">
        <v>15</v>
      </c>
      <c r="C29" s="68">
        <f>(-0.1*F4)+(-C14)</f>
        <v>-20</v>
      </c>
      <c r="D29" s="42">
        <f t="shared" si="12"/>
        <v>2.2741649411214975</v>
      </c>
      <c r="E29" s="41"/>
      <c r="F29" s="42">
        <f t="shared" si="7"/>
        <v>2.2741649411214975</v>
      </c>
      <c r="G29" s="53">
        <f t="shared" si="13"/>
        <v>1.1370824705607487</v>
      </c>
      <c r="H29" s="53">
        <f t="shared" si="8"/>
        <v>1.1370824705607487</v>
      </c>
      <c r="I29" s="53">
        <f>H29+E29-C29</f>
        <v>21.13708247056075</v>
      </c>
      <c r="J29" s="53">
        <f t="shared" si="10"/>
        <v>-53.84710317710282</v>
      </c>
      <c r="K29" s="17">
        <f t="shared" si="3"/>
        <v>0.4810170980909702</v>
      </c>
      <c r="L29" s="53">
        <f t="shared" si="0"/>
        <v>10.167298072098646</v>
      </c>
      <c r="M29" s="55">
        <f t="shared" si="4"/>
        <v>-94.3148936503023</v>
      </c>
      <c r="N29" s="17">
        <f t="shared" si="1"/>
        <v>2.650399997666611</v>
      </c>
      <c r="O29" s="53">
        <f t="shared" si="2"/>
        <v>56.02172333065317</v>
      </c>
      <c r="P29" s="55">
        <f t="shared" si="5"/>
        <v>1.0920155332883041E-05</v>
      </c>
    </row>
    <row r="30" spans="1:13" ht="13.5">
      <c r="A30" s="43">
        <v>30</v>
      </c>
      <c r="G30" s="28" t="s">
        <v>34</v>
      </c>
      <c r="H30" s="7">
        <v>6</v>
      </c>
      <c r="I30" s="15" t="s">
        <v>9</v>
      </c>
      <c r="J30" s="62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111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</f>
        <v>15.91915458785048</v>
      </c>
      <c r="E35" s="17">
        <f>$E$7</f>
        <v>0</v>
      </c>
      <c r="F35" s="81"/>
      <c r="G35" s="39">
        <v>1</v>
      </c>
      <c r="H35" s="39">
        <v>1</v>
      </c>
      <c r="I35" s="39">
        <v>1</v>
      </c>
      <c r="J35" s="21">
        <v>0.5</v>
      </c>
      <c r="K35" s="18">
        <v>0.05</v>
      </c>
      <c r="L35" s="24"/>
      <c r="M35" s="24">
        <f>M57</f>
        <v>2.6660848240146793</v>
      </c>
      <c r="N35" s="24">
        <v>0.05279238305624612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1.228488051072483</v>
      </c>
      <c r="O38" s="16">
        <f aca="true" t="shared" si="16" ref="O38:O57">I38*N38</f>
        <v>-17.177391024607456</v>
      </c>
      <c r="P38" s="16">
        <f>O38</f>
        <v>-17.177391024607456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1.1668853905517385</v>
      </c>
      <c r="O39" s="16">
        <f t="shared" si="16"/>
        <v>-38.070734270572764</v>
      </c>
      <c r="P39" s="16">
        <f aca="true" t="shared" si="19" ref="P39:P57">O39+P38</f>
        <v>-55.248125295180216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1.1083718018212494</v>
      </c>
      <c r="O40" s="16">
        <f t="shared" si="16"/>
        <v>-36.16167335866716</v>
      </c>
      <c r="P40" s="16">
        <f t="shared" si="19"/>
        <v>-91.40979865384737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1.052792383056246</v>
      </c>
      <c r="O41" s="16">
        <f t="shared" si="16"/>
        <v>-14.720718215938474</v>
      </c>
      <c r="P41" s="16">
        <f t="shared" si="19"/>
        <v>-106.13051686978585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-115.45221438764743</v>
      </c>
    </row>
    <row r="43" spans="1:16" ht="13.5">
      <c r="A43" s="43">
        <v>43</v>
      </c>
      <c r="B43" s="11">
        <v>1</v>
      </c>
      <c r="C43" s="11"/>
      <c r="D43" s="16">
        <f>$D$32*$D$35*G35*(1+$E$7)^(B43-1)*$D$32</f>
        <v>15.91915458785048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5.432244880256208</v>
      </c>
      <c r="G43" s="16">
        <f aca="true" t="shared" si="22" ref="G43:G50">F43*(1-$J$7)</f>
        <v>2.716122440128104</v>
      </c>
      <c r="H43" s="16">
        <f aca="true" t="shared" si="23" ref="H43:H57">F43-G43</f>
        <v>2.716122440128104</v>
      </c>
      <c r="I43" s="16">
        <f aca="true" t="shared" si="24" ref="I43:I56">H43+E43</f>
        <v>13.203032147722375</v>
      </c>
      <c r="J43" s="16">
        <f aca="true" t="shared" si="25" ref="J43:J57">I43+J42</f>
        <v>-80.01394303089339</v>
      </c>
      <c r="K43" s="18">
        <f t="shared" si="17"/>
        <v>0.9523809523809523</v>
      </c>
      <c r="L43" s="16">
        <f t="shared" si="14"/>
        <v>12.574316331164166</v>
      </c>
      <c r="M43" s="16">
        <f t="shared" si="18"/>
        <v>-102.16363277663389</v>
      </c>
      <c r="N43" s="18">
        <f t="shared" si="15"/>
        <v>0.9498548964583214</v>
      </c>
      <c r="O43" s="16">
        <f t="shared" si="16"/>
        <v>12.540964733610727</v>
      </c>
      <c r="P43" s="16">
        <f t="shared" si="19"/>
        <v>-102.91124965403671</v>
      </c>
    </row>
    <row r="44" spans="1:16" ht="13.5">
      <c r="A44" s="43">
        <v>44</v>
      </c>
      <c r="B44" s="41">
        <v>2</v>
      </c>
      <c r="C44" s="41"/>
      <c r="D44" s="42">
        <f>$D$32*$D$35*H35*(1+E35)^(B44-1)*$D$32</f>
        <v>15.91915458785048</v>
      </c>
      <c r="E44" s="66">
        <f t="shared" si="20"/>
        <v>10.486909707594272</v>
      </c>
      <c r="F44" s="42">
        <f t="shared" si="21"/>
        <v>5.432244880256208</v>
      </c>
      <c r="G44" s="42">
        <f t="shared" si="22"/>
        <v>2.716122440128104</v>
      </c>
      <c r="H44" s="42">
        <f t="shared" si="23"/>
        <v>2.716122440128104</v>
      </c>
      <c r="I44" s="42">
        <f t="shared" si="24"/>
        <v>13.203032147722375</v>
      </c>
      <c r="J44" s="42">
        <f t="shared" si="25"/>
        <v>-66.810910883171</v>
      </c>
      <c r="K44" s="18">
        <f t="shared" si="17"/>
        <v>0.9070294784580498</v>
      </c>
      <c r="L44" s="16">
        <f t="shared" si="14"/>
        <v>11.97553936301349</v>
      </c>
      <c r="M44" s="16">
        <f t="shared" si="18"/>
        <v>-90.1880934136204</v>
      </c>
      <c r="N44" s="18">
        <f t="shared" si="15"/>
        <v>0.9022243243258485</v>
      </c>
      <c r="O44" s="16">
        <f t="shared" si="16"/>
        <v>11.912096758531277</v>
      </c>
      <c r="P44" s="16">
        <f t="shared" si="19"/>
        <v>-90.99915289550543</v>
      </c>
    </row>
    <row r="45" spans="1:16" ht="13.5">
      <c r="A45" s="60">
        <v>45</v>
      </c>
      <c r="B45" s="41">
        <v>3</v>
      </c>
      <c r="C45" s="41"/>
      <c r="D45" s="42">
        <f>$D$32*$D$35*I35*(1+E35)^(B45-1)*$D$32</f>
        <v>15.91915458785048</v>
      </c>
      <c r="E45" s="66">
        <f t="shared" si="20"/>
        <v>10.486909707594272</v>
      </c>
      <c r="F45" s="42">
        <f t="shared" si="21"/>
        <v>5.432244880256208</v>
      </c>
      <c r="G45" s="42">
        <f t="shared" si="22"/>
        <v>2.716122440128104</v>
      </c>
      <c r="H45" s="42">
        <f t="shared" si="23"/>
        <v>2.716122440128104</v>
      </c>
      <c r="I45" s="42">
        <f t="shared" si="24"/>
        <v>13.203032147722375</v>
      </c>
      <c r="J45" s="42">
        <f t="shared" si="25"/>
        <v>-53.60787873544863</v>
      </c>
      <c r="K45" s="18">
        <f t="shared" si="17"/>
        <v>0.863837598531476</v>
      </c>
      <c r="L45" s="16">
        <f t="shared" si="14"/>
        <v>11.405275583822373</v>
      </c>
      <c r="M45" s="16">
        <f t="shared" si="18"/>
        <v>-78.78281782979802</v>
      </c>
      <c r="N45" s="18">
        <f t="shared" si="15"/>
        <v>0.8569821921647077</v>
      </c>
      <c r="O45" s="16">
        <f t="shared" si="16"/>
        <v>11.31476343317623</v>
      </c>
      <c r="P45" s="16">
        <f t="shared" si="19"/>
        <v>-79.68438946232921</v>
      </c>
    </row>
    <row r="46" spans="1:16" ht="13.5">
      <c r="A46" s="60">
        <v>46</v>
      </c>
      <c r="B46" s="41">
        <v>4</v>
      </c>
      <c r="C46" s="41"/>
      <c r="D46" s="42">
        <f aca="true" t="shared" si="26" ref="D46:D57">$D$32*$D$35*(1+$E$7)^(B46-1)*$D$32</f>
        <v>15.91915458785048</v>
      </c>
      <c r="E46" s="66">
        <f t="shared" si="20"/>
        <v>10.486909707594272</v>
      </c>
      <c r="F46" s="42">
        <f t="shared" si="21"/>
        <v>5.432244880256208</v>
      </c>
      <c r="G46" s="42">
        <f t="shared" si="22"/>
        <v>2.716122440128104</v>
      </c>
      <c r="H46" s="42">
        <f t="shared" si="23"/>
        <v>2.716122440128104</v>
      </c>
      <c r="I46" s="42">
        <f t="shared" si="24"/>
        <v>13.203032147722375</v>
      </c>
      <c r="J46" s="42">
        <f t="shared" si="25"/>
        <v>-40.404846587726254</v>
      </c>
      <c r="K46" s="18">
        <f t="shared" si="17"/>
        <v>0.822702474791882</v>
      </c>
      <c r="L46" s="16">
        <f t="shared" si="14"/>
        <v>10.862167222687974</v>
      </c>
      <c r="M46" s="16">
        <f t="shared" si="18"/>
        <v>-67.92065060711005</v>
      </c>
      <c r="N46" s="18">
        <f t="shared" si="15"/>
        <v>0.8140087314052339</v>
      </c>
      <c r="O46" s="16">
        <f t="shared" si="16"/>
        <v>10.74738344927001</v>
      </c>
      <c r="P46" s="16">
        <f t="shared" si="19"/>
        <v>-68.9370060130592</v>
      </c>
    </row>
    <row r="47" spans="1:16" ht="13.5">
      <c r="A47" s="60">
        <v>47</v>
      </c>
      <c r="B47" s="41">
        <v>5</v>
      </c>
      <c r="C47" s="41"/>
      <c r="D47" s="42">
        <f t="shared" si="26"/>
        <v>15.91915458785048</v>
      </c>
      <c r="E47" s="66">
        <f t="shared" si="20"/>
        <v>10.486909707594272</v>
      </c>
      <c r="F47" s="42">
        <f t="shared" si="21"/>
        <v>5.432244880256208</v>
      </c>
      <c r="G47" s="42">
        <f t="shared" si="22"/>
        <v>2.716122440128104</v>
      </c>
      <c r="H47" s="42">
        <f t="shared" si="23"/>
        <v>2.716122440128104</v>
      </c>
      <c r="I47" s="42">
        <f t="shared" si="24"/>
        <v>13.203032147722375</v>
      </c>
      <c r="J47" s="42">
        <f t="shared" si="25"/>
        <v>-27.20181444000388</v>
      </c>
      <c r="K47" s="18">
        <f t="shared" si="17"/>
        <v>0.783526166468459</v>
      </c>
      <c r="L47" s="16">
        <f t="shared" si="14"/>
        <v>10.344921164464736</v>
      </c>
      <c r="M47" s="16">
        <f t="shared" si="18"/>
        <v>-57.57572944264531</v>
      </c>
      <c r="N47" s="18">
        <f t="shared" si="15"/>
        <v>0.773190179285088</v>
      </c>
      <c r="O47" s="16">
        <f t="shared" si="16"/>
        <v>10.208454793404245</v>
      </c>
      <c r="P47" s="16">
        <f t="shared" si="19"/>
        <v>-58.72855121965496</v>
      </c>
    </row>
    <row r="48" spans="1:16" ht="13.5">
      <c r="A48" s="60">
        <v>48</v>
      </c>
      <c r="B48" s="41">
        <v>6</v>
      </c>
      <c r="C48" s="41"/>
      <c r="D48" s="42">
        <f t="shared" si="26"/>
        <v>15.91915458785048</v>
      </c>
      <c r="E48" s="66">
        <f t="shared" si="20"/>
        <v>10.486909707594272</v>
      </c>
      <c r="F48" s="42">
        <f t="shared" si="21"/>
        <v>5.432244880256208</v>
      </c>
      <c r="G48" s="42">
        <f t="shared" si="22"/>
        <v>2.716122440128104</v>
      </c>
      <c r="H48" s="42">
        <f t="shared" si="23"/>
        <v>2.716122440128104</v>
      </c>
      <c r="I48" s="42">
        <f t="shared" si="24"/>
        <v>13.203032147722375</v>
      </c>
      <c r="J48" s="42">
        <f t="shared" si="25"/>
        <v>-13.998782292281504</v>
      </c>
      <c r="K48" s="18">
        <f t="shared" si="17"/>
        <v>0.7462153966366276</v>
      </c>
      <c r="L48" s="16">
        <f t="shared" si="14"/>
        <v>9.852305870918798</v>
      </c>
      <c r="M48" s="16">
        <f t="shared" si="18"/>
        <v>-47.723423571726514</v>
      </c>
      <c r="N48" s="18">
        <f t="shared" si="15"/>
        <v>0.7344184776874282</v>
      </c>
      <c r="O48" s="16">
        <f t="shared" si="16"/>
        <v>9.696550770788441</v>
      </c>
      <c r="P48" s="16">
        <f t="shared" si="19"/>
        <v>-49.03200044886652</v>
      </c>
    </row>
    <row r="49" spans="1:16" ht="13.5">
      <c r="A49" s="58">
        <v>49</v>
      </c>
      <c r="B49" s="33">
        <v>7</v>
      </c>
      <c r="C49" s="41"/>
      <c r="D49" s="16">
        <f t="shared" si="26"/>
        <v>15.91915458785048</v>
      </c>
      <c r="E49" s="66">
        <f t="shared" si="20"/>
        <v>10.486909707594272</v>
      </c>
      <c r="F49" s="42">
        <f t="shared" si="21"/>
        <v>5.432244880256208</v>
      </c>
      <c r="G49" s="42">
        <f t="shared" si="22"/>
        <v>2.716122440128104</v>
      </c>
      <c r="H49" s="42">
        <f t="shared" si="23"/>
        <v>2.716122440128104</v>
      </c>
      <c r="I49" s="42">
        <f t="shared" si="24"/>
        <v>13.203032147722375</v>
      </c>
      <c r="J49" s="62">
        <f t="shared" si="25"/>
        <v>-0.7957501445591291</v>
      </c>
      <c r="K49" s="18">
        <f t="shared" si="17"/>
        <v>0.7106813301301215</v>
      </c>
      <c r="L49" s="16">
        <f t="shared" si="14"/>
        <v>9.383148448494092</v>
      </c>
      <c r="M49" s="16">
        <f t="shared" si="18"/>
        <v>-38.34027512323242</v>
      </c>
      <c r="N49" s="18">
        <f t="shared" si="15"/>
        <v>0.6975909870808701</v>
      </c>
      <c r="O49" s="16">
        <f t="shared" si="16"/>
        <v>9.210316228390111</v>
      </c>
      <c r="P49" s="16">
        <f t="shared" si="19"/>
        <v>-39.821684220476406</v>
      </c>
    </row>
    <row r="50" spans="1:16" ht="13.5">
      <c r="A50" s="58">
        <v>50</v>
      </c>
      <c r="B50" s="33">
        <v>8</v>
      </c>
      <c r="C50" s="41"/>
      <c r="D50" s="16">
        <f t="shared" si="26"/>
        <v>15.91915458785048</v>
      </c>
      <c r="E50" s="66">
        <f t="shared" si="20"/>
        <v>10.486909707594272</v>
      </c>
      <c r="F50" s="42">
        <f t="shared" si="21"/>
        <v>5.432244880256208</v>
      </c>
      <c r="G50" s="42">
        <f t="shared" si="22"/>
        <v>2.716122440128104</v>
      </c>
      <c r="H50" s="42">
        <f t="shared" si="23"/>
        <v>2.716122440128104</v>
      </c>
      <c r="I50" s="42">
        <f t="shared" si="24"/>
        <v>13.203032147722375</v>
      </c>
      <c r="J50" s="62">
        <f t="shared" si="25"/>
        <v>12.407282003163246</v>
      </c>
      <c r="K50" s="18">
        <f t="shared" si="17"/>
        <v>0.6768393620286872</v>
      </c>
      <c r="L50" s="16">
        <f t="shared" si="14"/>
        <v>8.93633185570866</v>
      </c>
      <c r="M50" s="16">
        <f t="shared" si="18"/>
        <v>-29.403943267523765</v>
      </c>
      <c r="N50" s="18">
        <f t="shared" si="15"/>
        <v>0.6626102148039582</v>
      </c>
      <c r="O50" s="16">
        <f t="shared" si="16"/>
        <v>8.748463967465888</v>
      </c>
      <c r="P50" s="16">
        <f t="shared" si="19"/>
        <v>-31.07322025301052</v>
      </c>
    </row>
    <row r="51" spans="1:16" ht="13.5">
      <c r="A51" s="43">
        <v>51</v>
      </c>
      <c r="B51" s="11">
        <v>9</v>
      </c>
      <c r="C51" s="11"/>
      <c r="D51" s="16">
        <f t="shared" si="26"/>
        <v>15.91915458785048</v>
      </c>
      <c r="E51" s="11"/>
      <c r="F51" s="16">
        <f t="shared" si="21"/>
        <v>15.91915458785048</v>
      </c>
      <c r="G51" s="16">
        <f aca="true" t="shared" si="27" ref="G51:G57">F51*$J$7</f>
        <v>7.95957729392524</v>
      </c>
      <c r="H51" s="16">
        <f t="shared" si="23"/>
        <v>7.95957729392524</v>
      </c>
      <c r="I51" s="16">
        <f t="shared" si="24"/>
        <v>7.95957729392524</v>
      </c>
      <c r="J51" s="16">
        <f t="shared" si="25"/>
        <v>20.366859297088485</v>
      </c>
      <c r="K51" s="18">
        <f t="shared" si="17"/>
        <v>0.6446089162177973</v>
      </c>
      <c r="L51" s="16">
        <f t="shared" si="14"/>
        <v>5.130814492988937</v>
      </c>
      <c r="M51" s="16">
        <f t="shared" si="18"/>
        <v>-24.27312877453483</v>
      </c>
      <c r="N51" s="18">
        <f t="shared" si="15"/>
        <v>0.6293835569748399</v>
      </c>
      <c r="O51" s="16">
        <f t="shared" si="16"/>
        <v>5.0096270692668385</v>
      </c>
      <c r="P51" s="16">
        <f t="shared" si="19"/>
        <v>-26.06359318374368</v>
      </c>
    </row>
    <row r="52" spans="1:16" ht="13.5">
      <c r="A52" s="43">
        <v>52</v>
      </c>
      <c r="B52" s="11">
        <v>10</v>
      </c>
      <c r="C52" s="11"/>
      <c r="D52" s="16">
        <f t="shared" si="26"/>
        <v>15.91915458785048</v>
      </c>
      <c r="E52" s="11"/>
      <c r="F52" s="16">
        <f t="shared" si="21"/>
        <v>15.91915458785048</v>
      </c>
      <c r="G52" s="16">
        <f t="shared" si="27"/>
        <v>7.95957729392524</v>
      </c>
      <c r="H52" s="16">
        <f t="shared" si="23"/>
        <v>7.95957729392524</v>
      </c>
      <c r="I52" s="16">
        <f t="shared" si="24"/>
        <v>7.95957729392524</v>
      </c>
      <c r="J52" s="16">
        <f t="shared" si="25"/>
        <v>28.326436591013724</v>
      </c>
      <c r="K52" s="18">
        <f t="shared" si="17"/>
        <v>0.6139132535407593</v>
      </c>
      <c r="L52" s="16">
        <f t="shared" si="14"/>
        <v>4.8864899933227965</v>
      </c>
      <c r="M52" s="16">
        <f t="shared" si="18"/>
        <v>-19.38663878121203</v>
      </c>
      <c r="N52" s="18">
        <f t="shared" si="15"/>
        <v>0.5978230533429065</v>
      </c>
      <c r="O52" s="16">
        <f t="shared" si="16"/>
        <v>4.758418801173256</v>
      </c>
      <c r="P52" s="16">
        <f t="shared" si="19"/>
        <v>-21.305174382570424</v>
      </c>
    </row>
    <row r="53" spans="1:16" ht="13.5">
      <c r="A53" s="43">
        <v>53</v>
      </c>
      <c r="B53" s="11">
        <v>11</v>
      </c>
      <c r="C53" s="11"/>
      <c r="D53" s="16">
        <f t="shared" si="26"/>
        <v>15.91915458785048</v>
      </c>
      <c r="E53" s="11"/>
      <c r="F53" s="16">
        <f t="shared" si="21"/>
        <v>15.91915458785048</v>
      </c>
      <c r="G53" s="16">
        <f t="shared" si="27"/>
        <v>7.95957729392524</v>
      </c>
      <c r="H53" s="16">
        <f t="shared" si="23"/>
        <v>7.95957729392524</v>
      </c>
      <c r="I53" s="16">
        <f t="shared" si="24"/>
        <v>7.95957729392524</v>
      </c>
      <c r="J53" s="16">
        <f t="shared" si="25"/>
        <v>36.28601388493897</v>
      </c>
      <c r="K53" s="18">
        <f t="shared" si="17"/>
        <v>0.5846792890864374</v>
      </c>
      <c r="L53" s="16">
        <f t="shared" si="14"/>
        <v>4.653799993640758</v>
      </c>
      <c r="M53" s="16">
        <f t="shared" si="18"/>
        <v>-14.732838787571273</v>
      </c>
      <c r="N53" s="18">
        <f t="shared" si="15"/>
        <v>0.567845154433424</v>
      </c>
      <c r="O53" s="16">
        <f t="shared" si="16"/>
        <v>4.519807397693753</v>
      </c>
      <c r="P53" s="16">
        <f t="shared" si="19"/>
        <v>-16.78536698487667</v>
      </c>
    </row>
    <row r="54" spans="1:16" ht="13.5">
      <c r="A54" s="43">
        <v>54</v>
      </c>
      <c r="B54" s="11">
        <v>12</v>
      </c>
      <c r="C54" s="11"/>
      <c r="D54" s="16">
        <f t="shared" si="26"/>
        <v>15.91915458785048</v>
      </c>
      <c r="E54" s="11"/>
      <c r="F54" s="16">
        <f t="shared" si="21"/>
        <v>15.91915458785048</v>
      </c>
      <c r="G54" s="16">
        <f t="shared" si="27"/>
        <v>7.95957729392524</v>
      </c>
      <c r="H54" s="16">
        <f t="shared" si="23"/>
        <v>7.95957729392524</v>
      </c>
      <c r="I54" s="16">
        <f t="shared" si="24"/>
        <v>7.95957729392524</v>
      </c>
      <c r="J54" s="16">
        <f t="shared" si="25"/>
        <v>44.24559117886421</v>
      </c>
      <c r="K54" s="18">
        <f t="shared" si="17"/>
        <v>0.5568374181775595</v>
      </c>
      <c r="L54" s="16">
        <f t="shared" si="14"/>
        <v>4.432190470134056</v>
      </c>
      <c r="M54" s="16">
        <f t="shared" si="18"/>
        <v>-10.300648317437217</v>
      </c>
      <c r="N54" s="18">
        <f t="shared" si="15"/>
        <v>0.5393705003687196</v>
      </c>
      <c r="O54" s="16">
        <f t="shared" si="16"/>
        <v>4.293161187747955</v>
      </c>
      <c r="P54" s="16">
        <f t="shared" si="19"/>
        <v>-12.492205797128715</v>
      </c>
    </row>
    <row r="55" spans="1:16" ht="13.5">
      <c r="A55" s="43">
        <v>55</v>
      </c>
      <c r="B55" s="11">
        <v>13</v>
      </c>
      <c r="C55" s="11"/>
      <c r="D55" s="16">
        <f t="shared" si="26"/>
        <v>15.91915458785048</v>
      </c>
      <c r="E55" s="11"/>
      <c r="F55" s="16">
        <f t="shared" si="21"/>
        <v>15.91915458785048</v>
      </c>
      <c r="G55" s="16">
        <f t="shared" si="27"/>
        <v>7.95957729392524</v>
      </c>
      <c r="H55" s="16">
        <f t="shared" si="23"/>
        <v>7.95957729392524</v>
      </c>
      <c r="I55" s="16">
        <f t="shared" si="24"/>
        <v>7.95957729392524</v>
      </c>
      <c r="J55" s="16">
        <f t="shared" si="25"/>
        <v>52.20516847278945</v>
      </c>
      <c r="K55" s="18">
        <f t="shared" si="17"/>
        <v>0.5303213506452946</v>
      </c>
      <c r="L55" s="16">
        <f t="shared" si="14"/>
        <v>4.221133781080052</v>
      </c>
      <c r="M55" s="16">
        <f t="shared" si="18"/>
        <v>-6.0795145363571645</v>
      </c>
      <c r="N55" s="18">
        <f t="shared" si="15"/>
        <v>0.5123237107804032</v>
      </c>
      <c r="O55" s="16">
        <f t="shared" si="16"/>
        <v>4.077880175467219</v>
      </c>
      <c r="P55" s="16">
        <f t="shared" si="19"/>
        <v>-8.414325621661497</v>
      </c>
    </row>
    <row r="56" spans="1:16" ht="13.5">
      <c r="A56" s="43">
        <v>56</v>
      </c>
      <c r="B56" s="11">
        <v>14</v>
      </c>
      <c r="C56" s="11"/>
      <c r="D56" s="16">
        <f t="shared" si="26"/>
        <v>15.91915458785048</v>
      </c>
      <c r="E56" s="11"/>
      <c r="F56" s="16">
        <f t="shared" si="21"/>
        <v>15.91915458785048</v>
      </c>
      <c r="G56" s="16">
        <f t="shared" si="27"/>
        <v>7.95957729392524</v>
      </c>
      <c r="H56" s="16">
        <f t="shared" si="23"/>
        <v>7.95957729392524</v>
      </c>
      <c r="I56" s="16">
        <f t="shared" si="24"/>
        <v>7.95957729392524</v>
      </c>
      <c r="J56" s="16">
        <f t="shared" si="25"/>
        <v>60.164745766714695</v>
      </c>
      <c r="K56" s="18">
        <f t="shared" si="17"/>
        <v>0.5050679529955189</v>
      </c>
      <c r="L56" s="16">
        <f t="shared" si="14"/>
        <v>4.0201274105524325</v>
      </c>
      <c r="M56" s="16">
        <f t="shared" si="18"/>
        <v>-2.059387125804732</v>
      </c>
      <c r="N56" s="18">
        <f t="shared" si="15"/>
        <v>0.4866331852564628</v>
      </c>
      <c r="O56" s="16">
        <f t="shared" si="16"/>
        <v>3.8733944518378562</v>
      </c>
      <c r="P56" s="16">
        <f t="shared" si="19"/>
        <v>-4.540931169823641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16">
        <f t="shared" si="26"/>
        <v>15.91915458785048</v>
      </c>
      <c r="E57" s="11"/>
      <c r="F57" s="16">
        <f t="shared" si="21"/>
        <v>15.91915458785048</v>
      </c>
      <c r="G57" s="16">
        <f t="shared" si="27"/>
        <v>7.95957729392524</v>
      </c>
      <c r="H57" s="16">
        <f t="shared" si="23"/>
        <v>7.95957729392524</v>
      </c>
      <c r="I57" s="16">
        <f>H57+E57-C57</f>
        <v>9.823916797497555</v>
      </c>
      <c r="J57" s="16">
        <f t="shared" si="25"/>
        <v>69.98866256421225</v>
      </c>
      <c r="K57" s="18">
        <f t="shared" si="17"/>
        <v>0.4810170980909702</v>
      </c>
      <c r="L57" s="42">
        <f t="shared" si="14"/>
        <v>4.725471949819411</v>
      </c>
      <c r="M57" s="56">
        <f t="shared" si="18"/>
        <v>2.6660848240146793</v>
      </c>
      <c r="N57" s="18">
        <f t="shared" si="15"/>
        <v>0.4622309137949606</v>
      </c>
      <c r="O57" s="16">
        <f t="shared" si="16"/>
        <v>4.540918038352958</v>
      </c>
      <c r="P57" s="56">
        <f t="shared" si="19"/>
        <v>-1.3131470683269697E-05</v>
      </c>
    </row>
    <row r="58" spans="1:13" ht="13.5">
      <c r="A58" s="43">
        <v>58</v>
      </c>
      <c r="G58" s="28" t="s">
        <v>34</v>
      </c>
      <c r="H58" s="7">
        <f>H30</f>
        <v>6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145+(-J47)/(J48-J47),0),0)+IF(J49&gt;0,IF(J48&lt;0,B48+(-J48)/(J49-J48),0),0)+IF(J50&gt;0,IF(J49&lt;0,B49+(-J49)/(J50-J49),0),0)+IF(J51&gt;0,IF(J50&lt;0,B50+(-J50)/(J51-J50),0),0)</f>
        <v>7.060270257290588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2.2741649411214975</v>
      </c>
      <c r="E62" s="17">
        <f>$E$7</f>
        <v>0</v>
      </c>
      <c r="F62" s="81"/>
      <c r="G62" s="39">
        <v>1</v>
      </c>
      <c r="H62" s="39">
        <v>1</v>
      </c>
      <c r="I62" s="39">
        <v>1</v>
      </c>
      <c r="J62" s="21">
        <v>0.5</v>
      </c>
      <c r="K62" s="18">
        <v>0.05</v>
      </c>
      <c r="L62" s="24"/>
      <c r="M62" s="42">
        <f>M84</f>
        <v>-16.21413798990564</v>
      </c>
      <c r="N62" s="24">
        <v>-0.005019008283921349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0.980074604439606</v>
      </c>
      <c r="O65" s="16">
        <f aca="true" t="shared" si="30" ref="O65:O84">I65*N65</f>
        <v>-5.027711998621214</v>
      </c>
      <c r="P65" s="16">
        <f>O65</f>
        <v>-5.027711998621214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0.9850184200496505</v>
      </c>
      <c r="O66" s="16">
        <f t="shared" si="30"/>
        <v>-11.790504637228699</v>
      </c>
      <c r="P66" s="16">
        <f aca="true" t="shared" si="33" ref="P66:P84">O66+P65</f>
        <v>-16.818216635849915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0.9899871738763113</v>
      </c>
      <c r="O67" s="16">
        <f t="shared" si="30"/>
        <v>-11.849979783928534</v>
      </c>
      <c r="P67" s="16">
        <f t="shared" si="33"/>
        <v>-28.668196419778447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0.9949809917160787</v>
      </c>
      <c r="O68" s="16">
        <f t="shared" si="30"/>
        <v>-5.1041806897050614</v>
      </c>
      <c r="P68" s="16">
        <f t="shared" si="33"/>
        <v>-33.77237710948351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-37.1923290028369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2.2741649411214975</v>
      </c>
      <c r="E70" s="11">
        <f aca="true" t="shared" si="34" ref="E70:E77">SUM($C$65:$C$68)*0.9/8</f>
        <v>3.847445880022569</v>
      </c>
      <c r="F70" s="17">
        <f aca="true" t="shared" si="35" ref="F70:F84">D70-E70</f>
        <v>-1.5732809389010716</v>
      </c>
      <c r="G70" s="16">
        <f aca="true" t="shared" si="36" ref="G70:G77">F70*(1-$J$7)</f>
        <v>-0.7866404694505358</v>
      </c>
      <c r="H70" s="16">
        <f aca="true" t="shared" si="37" ref="H70:H84">F70-G70</f>
        <v>-0.7866404694505358</v>
      </c>
      <c r="I70" s="16">
        <f aca="true" t="shared" si="38" ref="I70:I83">H70+E70</f>
        <v>3.0608054105720335</v>
      </c>
      <c r="J70" s="16">
        <f aca="true" t="shared" si="39" ref="J70:J84">I70+J69</f>
        <v>-31.13871352296191</v>
      </c>
      <c r="K70" s="18">
        <f t="shared" si="31"/>
        <v>0.9523809523809523</v>
      </c>
      <c r="L70" s="16">
        <f t="shared" si="28"/>
        <v>2.915052771973365</v>
      </c>
      <c r="M70" s="16">
        <f t="shared" si="32"/>
        <v>-39.18009841039589</v>
      </c>
      <c r="N70" s="18">
        <f t="shared" si="29"/>
        <v>1.0050443257968826</v>
      </c>
      <c r="O70" s="16">
        <f t="shared" si="30"/>
        <v>3.07624511026382</v>
      </c>
      <c r="P70" s="16">
        <f t="shared" si="33"/>
        <v>-34.11608389257308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2.2741649411214975</v>
      </c>
      <c r="E71" s="11">
        <f t="shared" si="34"/>
        <v>3.847445880022569</v>
      </c>
      <c r="F71" s="17">
        <f t="shared" si="35"/>
        <v>-1.5732809389010716</v>
      </c>
      <c r="G71" s="16">
        <f t="shared" si="36"/>
        <v>-0.7866404694505358</v>
      </c>
      <c r="H71" s="16">
        <f t="shared" si="37"/>
        <v>-0.7866404694505358</v>
      </c>
      <c r="I71" s="16">
        <f t="shared" si="38"/>
        <v>3.0608054105720335</v>
      </c>
      <c r="J71" s="16">
        <f t="shared" si="39"/>
        <v>-28.077908112389878</v>
      </c>
      <c r="K71" s="18">
        <f t="shared" si="31"/>
        <v>0.9070294784580498</v>
      </c>
      <c r="L71" s="16">
        <f t="shared" si="28"/>
        <v>2.7762407352127285</v>
      </c>
      <c r="M71" s="16">
        <f t="shared" si="32"/>
        <v>-36.40385767518316</v>
      </c>
      <c r="N71" s="18">
        <f t="shared" si="29"/>
        <v>1.0101140968165105</v>
      </c>
      <c r="O71" s="16">
        <f t="shared" si="30"/>
        <v>3.0917626928310584</v>
      </c>
      <c r="P71" s="16">
        <f t="shared" si="33"/>
        <v>-31.024321199742023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2.2741649411214975</v>
      </c>
      <c r="E72" s="11">
        <f t="shared" si="34"/>
        <v>3.847445880022569</v>
      </c>
      <c r="F72" s="17">
        <f t="shared" si="35"/>
        <v>-1.5732809389010716</v>
      </c>
      <c r="G72" s="16">
        <f t="shared" si="36"/>
        <v>-0.7866404694505358</v>
      </c>
      <c r="H72" s="16">
        <f t="shared" si="37"/>
        <v>-0.7866404694505358</v>
      </c>
      <c r="I72" s="16">
        <f t="shared" si="38"/>
        <v>3.0608054105720335</v>
      </c>
      <c r="J72" s="16">
        <f t="shared" si="39"/>
        <v>-25.017102701817844</v>
      </c>
      <c r="K72" s="18">
        <f t="shared" si="31"/>
        <v>0.863837598531476</v>
      </c>
      <c r="L72" s="16">
        <f t="shared" si="28"/>
        <v>2.644038795440694</v>
      </c>
      <c r="M72" s="16">
        <f t="shared" si="32"/>
        <v>-33.75981887974247</v>
      </c>
      <c r="N72" s="18">
        <f t="shared" si="29"/>
        <v>1.0152094414128767</v>
      </c>
      <c r="O72" s="16">
        <f t="shared" si="30"/>
        <v>3.107358551140345</v>
      </c>
      <c r="P72" s="16">
        <f t="shared" si="33"/>
        <v>-27.91696264860168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2.2741649411214975</v>
      </c>
      <c r="E73" s="41">
        <f t="shared" si="34"/>
        <v>3.847445880022569</v>
      </c>
      <c r="F73" s="39">
        <f t="shared" si="35"/>
        <v>-1.5732809389010716</v>
      </c>
      <c r="G73" s="42">
        <f t="shared" si="36"/>
        <v>-0.7866404694505358</v>
      </c>
      <c r="H73" s="42">
        <f t="shared" si="37"/>
        <v>-0.7866404694505358</v>
      </c>
      <c r="I73" s="42">
        <f t="shared" si="38"/>
        <v>3.0608054105720335</v>
      </c>
      <c r="J73" s="42">
        <f t="shared" si="39"/>
        <v>-21.95629729124581</v>
      </c>
      <c r="K73" s="18">
        <f t="shared" si="31"/>
        <v>0.822702474791882</v>
      </c>
      <c r="L73" s="16">
        <f t="shared" si="28"/>
        <v>2.5181321861339945</v>
      </c>
      <c r="M73" s="16">
        <f t="shared" si="32"/>
        <v>-31.241686693608475</v>
      </c>
      <c r="N73" s="18">
        <f t="shared" si="29"/>
        <v>1.0203304885874347</v>
      </c>
      <c r="O73" s="16">
        <f t="shared" si="30"/>
        <v>3.1230330800400266</v>
      </c>
      <c r="P73" s="16">
        <f t="shared" si="33"/>
        <v>-24.79392956856165</v>
      </c>
    </row>
    <row r="74" spans="1:16" ht="13.5">
      <c r="A74" s="60">
        <v>74</v>
      </c>
      <c r="B74" s="41">
        <v>5</v>
      </c>
      <c r="C74" s="41"/>
      <c r="D74" s="42">
        <f t="shared" si="40"/>
        <v>2.2741649411214975</v>
      </c>
      <c r="E74" s="41">
        <f t="shared" si="34"/>
        <v>3.847445880022569</v>
      </c>
      <c r="F74" s="39">
        <f t="shared" si="35"/>
        <v>-1.5732809389010716</v>
      </c>
      <c r="G74" s="42">
        <f t="shared" si="36"/>
        <v>-0.7866404694505358</v>
      </c>
      <c r="H74" s="42">
        <f t="shared" si="37"/>
        <v>-0.7866404694505358</v>
      </c>
      <c r="I74" s="42">
        <f t="shared" si="38"/>
        <v>3.0608054105720335</v>
      </c>
      <c r="J74" s="42">
        <f t="shared" si="39"/>
        <v>-18.895491880673777</v>
      </c>
      <c r="K74" s="18">
        <f t="shared" si="31"/>
        <v>0.783526166468459</v>
      </c>
      <c r="L74" s="16">
        <f t="shared" si="28"/>
        <v>2.398221129651423</v>
      </c>
      <c r="M74" s="16">
        <f t="shared" si="32"/>
        <v>-28.843465563957054</v>
      </c>
      <c r="N74" s="18">
        <f t="shared" si="29"/>
        <v>1.025477367992362</v>
      </c>
      <c r="O74" s="16">
        <f t="shared" si="30"/>
        <v>3.13878667637019</v>
      </c>
      <c r="P74" s="16">
        <f t="shared" si="33"/>
        <v>-21.65514289219146</v>
      </c>
    </row>
    <row r="75" spans="1:16" ht="13.5">
      <c r="A75" s="43">
        <v>75</v>
      </c>
      <c r="B75" s="41">
        <v>6</v>
      </c>
      <c r="C75" s="11"/>
      <c r="D75" s="16">
        <f t="shared" si="40"/>
        <v>2.2741649411214975</v>
      </c>
      <c r="E75" s="11">
        <f t="shared" si="34"/>
        <v>3.847445880022569</v>
      </c>
      <c r="F75" s="17">
        <f t="shared" si="35"/>
        <v>-1.5732809389010716</v>
      </c>
      <c r="G75" s="16">
        <f t="shared" si="36"/>
        <v>-0.7866404694505358</v>
      </c>
      <c r="H75" s="16">
        <f t="shared" si="37"/>
        <v>-0.7866404694505358</v>
      </c>
      <c r="I75" s="16">
        <f t="shared" si="38"/>
        <v>3.0608054105720335</v>
      </c>
      <c r="J75" s="42">
        <f t="shared" si="39"/>
        <v>-15.834686470101744</v>
      </c>
      <c r="K75" s="18">
        <f t="shared" si="31"/>
        <v>0.7462153966366276</v>
      </c>
      <c r="L75" s="16">
        <f t="shared" si="28"/>
        <v>2.284020123477546</v>
      </c>
      <c r="M75" s="16">
        <f t="shared" si="32"/>
        <v>-26.559445440479507</v>
      </c>
      <c r="N75" s="18">
        <f t="shared" si="29"/>
        <v>1.0306502099338455</v>
      </c>
      <c r="O75" s="16">
        <f t="shared" si="30"/>
        <v>3.1546197389727166</v>
      </c>
      <c r="P75" s="16">
        <f t="shared" si="33"/>
        <v>-18.500523153218744</v>
      </c>
    </row>
    <row r="76" spans="1:16" ht="13.5">
      <c r="A76" s="60">
        <v>76</v>
      </c>
      <c r="B76" s="41">
        <v>7</v>
      </c>
      <c r="C76" s="41"/>
      <c r="D76" s="42">
        <f t="shared" si="40"/>
        <v>2.2741649411214975</v>
      </c>
      <c r="E76" s="41">
        <f t="shared" si="34"/>
        <v>3.847445880022569</v>
      </c>
      <c r="F76" s="39">
        <f t="shared" si="35"/>
        <v>-1.5732809389010716</v>
      </c>
      <c r="G76" s="42">
        <f t="shared" si="36"/>
        <v>-0.7866404694505358</v>
      </c>
      <c r="H76" s="42">
        <f t="shared" si="37"/>
        <v>-0.7866404694505358</v>
      </c>
      <c r="I76" s="42">
        <f t="shared" si="38"/>
        <v>3.0608054105720335</v>
      </c>
      <c r="J76" s="42">
        <f t="shared" si="39"/>
        <v>-12.77388105952971</v>
      </c>
      <c r="K76" s="18">
        <f t="shared" si="31"/>
        <v>0.7106813301301215</v>
      </c>
      <c r="L76" s="16">
        <f t="shared" si="28"/>
        <v>2.1752572604548055</v>
      </c>
      <c r="M76" s="16">
        <f t="shared" si="32"/>
        <v>-24.3841881800247</v>
      </c>
      <c r="N76" s="18">
        <f t="shared" si="29"/>
        <v>1.0358491453753773</v>
      </c>
      <c r="O76" s="16">
        <f t="shared" si="30"/>
        <v>3.1705326687013717</v>
      </c>
      <c r="P76" s="16">
        <f t="shared" si="33"/>
        <v>-15.329990484517372</v>
      </c>
    </row>
    <row r="77" spans="1:16" ht="13.5">
      <c r="A77" s="60">
        <v>77</v>
      </c>
      <c r="B77" s="41">
        <v>8</v>
      </c>
      <c r="C77" s="41"/>
      <c r="D77" s="42">
        <f t="shared" si="40"/>
        <v>2.2741649411214975</v>
      </c>
      <c r="E77" s="41">
        <f t="shared" si="34"/>
        <v>3.847445880022569</v>
      </c>
      <c r="F77" s="39">
        <f t="shared" si="35"/>
        <v>-1.5732809389010716</v>
      </c>
      <c r="G77" s="42">
        <f t="shared" si="36"/>
        <v>-0.7866404694505358</v>
      </c>
      <c r="H77" s="42">
        <f t="shared" si="37"/>
        <v>-0.7866404694505358</v>
      </c>
      <c r="I77" s="42">
        <f t="shared" si="38"/>
        <v>3.0608054105720335</v>
      </c>
      <c r="J77" s="42">
        <f t="shared" si="39"/>
        <v>-9.713075648957677</v>
      </c>
      <c r="K77" s="18">
        <f t="shared" si="31"/>
        <v>0.6768393620286872</v>
      </c>
      <c r="L77" s="16">
        <f t="shared" si="28"/>
        <v>2.071673581385529</v>
      </c>
      <c r="M77" s="16">
        <f t="shared" si="32"/>
        <v>-22.312514598639172</v>
      </c>
      <c r="N77" s="18">
        <f t="shared" si="29"/>
        <v>1.0410743059410732</v>
      </c>
      <c r="O77" s="16">
        <f t="shared" si="30"/>
        <v>3.1865258684319615</v>
      </c>
      <c r="P77" s="16">
        <f t="shared" si="33"/>
        <v>-12.14346461608541</v>
      </c>
    </row>
    <row r="78" spans="1:16" ht="13.5">
      <c r="A78" s="60">
        <v>78</v>
      </c>
      <c r="B78" s="41">
        <v>9</v>
      </c>
      <c r="C78" s="41"/>
      <c r="D78" s="42">
        <f t="shared" si="40"/>
        <v>2.2741649411214975</v>
      </c>
      <c r="E78" s="41"/>
      <c r="F78" s="39">
        <f t="shared" si="35"/>
        <v>2.2741649411214975</v>
      </c>
      <c r="G78" s="42">
        <f aca="true" t="shared" si="41" ref="G78:G84">F78*$J$7</f>
        <v>1.1370824705607487</v>
      </c>
      <c r="H78" s="42">
        <f t="shared" si="37"/>
        <v>1.1370824705607487</v>
      </c>
      <c r="I78" s="42">
        <f t="shared" si="38"/>
        <v>1.1370824705607487</v>
      </c>
      <c r="J78" s="42">
        <f t="shared" si="39"/>
        <v>-8.575993178396928</v>
      </c>
      <c r="K78" s="18">
        <f t="shared" si="31"/>
        <v>0.6446089162177973</v>
      </c>
      <c r="L78" s="16">
        <f t="shared" si="28"/>
        <v>0.7329734989984196</v>
      </c>
      <c r="M78" s="16">
        <f t="shared" si="32"/>
        <v>-21.579541099640753</v>
      </c>
      <c r="N78" s="18">
        <f t="shared" si="29"/>
        <v>1.0463258239190034</v>
      </c>
      <c r="O78" s="16">
        <f t="shared" si="30"/>
        <v>1.1897587528733313</v>
      </c>
      <c r="P78" s="16">
        <f t="shared" si="33"/>
        <v>-10.953705863212079</v>
      </c>
    </row>
    <row r="79" spans="1:16" ht="13.5">
      <c r="A79" s="43">
        <v>79</v>
      </c>
      <c r="B79" s="41">
        <v>10</v>
      </c>
      <c r="C79" s="41"/>
      <c r="D79" s="16">
        <f t="shared" si="40"/>
        <v>2.2741649411214975</v>
      </c>
      <c r="E79" s="41"/>
      <c r="F79" s="39">
        <f t="shared" si="35"/>
        <v>2.2741649411214975</v>
      </c>
      <c r="G79" s="42">
        <f t="shared" si="41"/>
        <v>1.1370824705607487</v>
      </c>
      <c r="H79" s="42">
        <f t="shared" si="37"/>
        <v>1.1370824705607487</v>
      </c>
      <c r="I79" s="42">
        <f t="shared" si="38"/>
        <v>1.1370824705607487</v>
      </c>
      <c r="J79" s="42">
        <f t="shared" si="39"/>
        <v>-7.438910707836179</v>
      </c>
      <c r="K79" s="18">
        <f t="shared" si="31"/>
        <v>0.6139132535407593</v>
      </c>
      <c r="L79" s="16">
        <f t="shared" si="28"/>
        <v>0.6980699990461139</v>
      </c>
      <c r="M79" s="16">
        <f t="shared" si="32"/>
        <v>-20.881471100594638</v>
      </c>
      <c r="N79" s="18">
        <f t="shared" si="29"/>
        <v>1.0516038322645427</v>
      </c>
      <c r="O79" s="16">
        <f t="shared" si="30"/>
        <v>1.1957602836425174</v>
      </c>
      <c r="P79" s="16">
        <f t="shared" si="33"/>
        <v>-9.757945579569562</v>
      </c>
    </row>
    <row r="80" spans="1:16" ht="13.5">
      <c r="A80" s="60">
        <v>80</v>
      </c>
      <c r="B80" s="41">
        <v>11</v>
      </c>
      <c r="C80" s="41"/>
      <c r="D80" s="42">
        <f t="shared" si="40"/>
        <v>2.2741649411214975</v>
      </c>
      <c r="E80" s="41"/>
      <c r="F80" s="39">
        <f t="shared" si="35"/>
        <v>2.2741649411214975</v>
      </c>
      <c r="G80" s="42">
        <f t="shared" si="41"/>
        <v>1.1370824705607487</v>
      </c>
      <c r="H80" s="42">
        <f t="shared" si="37"/>
        <v>1.1370824705607487</v>
      </c>
      <c r="I80" s="42">
        <f t="shared" si="38"/>
        <v>1.1370824705607487</v>
      </c>
      <c r="J80" s="42">
        <f t="shared" si="39"/>
        <v>-6.30182823727543</v>
      </c>
      <c r="K80" s="18">
        <f t="shared" si="31"/>
        <v>0.5846792890864374</v>
      </c>
      <c r="L80" s="16">
        <f t="shared" si="28"/>
        <v>0.6648285705201085</v>
      </c>
      <c r="M80" s="16">
        <f t="shared" si="32"/>
        <v>-20.21664253007453</v>
      </c>
      <c r="N80" s="18">
        <f t="shared" si="29"/>
        <v>1.0569084646037352</v>
      </c>
      <c r="O80" s="16">
        <f t="shared" si="30"/>
        <v>1.201792088088183</v>
      </c>
      <c r="P80" s="16">
        <f t="shared" si="33"/>
        <v>-8.556153491481378</v>
      </c>
    </row>
    <row r="81" spans="1:16" ht="13.5">
      <c r="A81" s="60">
        <v>81</v>
      </c>
      <c r="B81" s="41">
        <v>12</v>
      </c>
      <c r="C81" s="41"/>
      <c r="D81" s="42">
        <f t="shared" si="40"/>
        <v>2.2741649411214975</v>
      </c>
      <c r="E81" s="41"/>
      <c r="F81" s="39">
        <f t="shared" si="35"/>
        <v>2.2741649411214975</v>
      </c>
      <c r="G81" s="42">
        <f t="shared" si="41"/>
        <v>1.1370824705607487</v>
      </c>
      <c r="H81" s="42">
        <f t="shared" si="37"/>
        <v>1.1370824705607487</v>
      </c>
      <c r="I81" s="42">
        <f t="shared" si="38"/>
        <v>1.1370824705607487</v>
      </c>
      <c r="J81" s="42">
        <f t="shared" si="39"/>
        <v>-5.164745766714681</v>
      </c>
      <c r="K81" s="18">
        <f t="shared" si="31"/>
        <v>0.5568374181775595</v>
      </c>
      <c r="L81" s="16">
        <f t="shared" si="28"/>
        <v>0.6331700671620081</v>
      </c>
      <c r="M81" s="16">
        <f t="shared" si="32"/>
        <v>-19.58347246291252</v>
      </c>
      <c r="N81" s="18">
        <f t="shared" si="29"/>
        <v>1.0622398552366796</v>
      </c>
      <c r="O81" s="16">
        <f t="shared" si="30"/>
        <v>1.2078543189206157</v>
      </c>
      <c r="P81" s="16">
        <f t="shared" si="33"/>
        <v>-7.348299172560763</v>
      </c>
    </row>
    <row r="82" spans="1:16" ht="13.5">
      <c r="A82" s="43">
        <v>82</v>
      </c>
      <c r="B82" s="11">
        <v>13</v>
      </c>
      <c r="C82" s="11"/>
      <c r="D82" s="16">
        <f t="shared" si="40"/>
        <v>2.2741649411214975</v>
      </c>
      <c r="E82" s="11"/>
      <c r="F82" s="17">
        <f t="shared" si="35"/>
        <v>2.2741649411214975</v>
      </c>
      <c r="G82" s="16">
        <f t="shared" si="41"/>
        <v>1.1370824705607487</v>
      </c>
      <c r="H82" s="16">
        <f t="shared" si="37"/>
        <v>1.1370824705607487</v>
      </c>
      <c r="I82" s="16">
        <f t="shared" si="38"/>
        <v>1.1370824705607487</v>
      </c>
      <c r="J82" s="16">
        <f t="shared" si="39"/>
        <v>-4.027663296153932</v>
      </c>
      <c r="K82" s="18">
        <f t="shared" si="31"/>
        <v>0.5303213506452946</v>
      </c>
      <c r="L82" s="16">
        <f t="shared" si="28"/>
        <v>0.6030191115828647</v>
      </c>
      <c r="M82" s="16">
        <f t="shared" si="32"/>
        <v>-18.980453351329658</v>
      </c>
      <c r="N82" s="18">
        <f t="shared" si="29"/>
        <v>1.0675981391409268</v>
      </c>
      <c r="O82" s="16">
        <f t="shared" si="30"/>
        <v>1.2139471296204232</v>
      </c>
      <c r="P82" s="16">
        <f t="shared" si="33"/>
        <v>-6.13435204294034</v>
      </c>
    </row>
    <row r="83" spans="1:16" ht="13.5">
      <c r="A83" s="58">
        <v>83</v>
      </c>
      <c r="B83" s="33">
        <v>14</v>
      </c>
      <c r="C83" s="11"/>
      <c r="D83" s="16">
        <f t="shared" si="40"/>
        <v>2.2741649411214975</v>
      </c>
      <c r="E83" s="11"/>
      <c r="F83" s="17">
        <f t="shared" si="35"/>
        <v>2.2741649411214975</v>
      </c>
      <c r="G83" s="16">
        <f t="shared" si="41"/>
        <v>1.1370824705607487</v>
      </c>
      <c r="H83" s="16">
        <f t="shared" si="37"/>
        <v>1.1370824705607487</v>
      </c>
      <c r="I83" s="16">
        <f t="shared" si="38"/>
        <v>1.1370824705607487</v>
      </c>
      <c r="J83" s="62">
        <f t="shared" si="39"/>
        <v>-2.890580825593183</v>
      </c>
      <c r="K83" s="18">
        <f t="shared" si="31"/>
        <v>0.5050679529955189</v>
      </c>
      <c r="L83" s="16">
        <f t="shared" si="28"/>
        <v>0.5743039157932047</v>
      </c>
      <c r="M83" s="16">
        <f t="shared" si="32"/>
        <v>-18.406149435536452</v>
      </c>
      <c r="N83" s="18">
        <f t="shared" si="29"/>
        <v>1.0729834519748995</v>
      </c>
      <c r="O83" s="16">
        <f t="shared" si="30"/>
        <v>1.2200706744424192</v>
      </c>
      <c r="P83" s="16">
        <f t="shared" si="33"/>
        <v>-4.914281368497921</v>
      </c>
    </row>
    <row r="84" spans="1:16" ht="13.5">
      <c r="A84" s="58">
        <v>84</v>
      </c>
      <c r="B84" s="33">
        <v>15</v>
      </c>
      <c r="C84" s="16">
        <f>-C69</f>
        <v>-3.4199518933533946</v>
      </c>
      <c r="D84" s="16">
        <f t="shared" si="40"/>
        <v>2.2741649411214975</v>
      </c>
      <c r="E84" s="11"/>
      <c r="F84" s="17">
        <f t="shared" si="35"/>
        <v>2.2741649411214975</v>
      </c>
      <c r="G84" s="16">
        <f t="shared" si="41"/>
        <v>1.1370824705607487</v>
      </c>
      <c r="H84" s="16">
        <f t="shared" si="37"/>
        <v>1.1370824705607487</v>
      </c>
      <c r="I84" s="16">
        <f>H84+E84-C84</f>
        <v>4.557034363914143</v>
      </c>
      <c r="J84" s="62">
        <f t="shared" si="39"/>
        <v>1.66645353832096</v>
      </c>
      <c r="K84" s="18">
        <f t="shared" si="31"/>
        <v>0.4810170980909702</v>
      </c>
      <c r="L84" s="42">
        <f t="shared" si="28"/>
        <v>2.1920114456308113</v>
      </c>
      <c r="M84" s="56">
        <f t="shared" si="32"/>
        <v>-16.21413798990564</v>
      </c>
      <c r="N84" s="18">
        <f t="shared" si="29"/>
        <v>1.0783959300813246</v>
      </c>
      <c r="O84" s="16">
        <f t="shared" si="30"/>
        <v>4.91428731128575</v>
      </c>
      <c r="P84" s="56">
        <f t="shared" si="33"/>
        <v>5.942787828949747E-06</v>
      </c>
    </row>
    <row r="85" spans="1:13" ht="13.5">
      <c r="A85" s="43">
        <v>85</v>
      </c>
      <c r="G85" s="28" t="s">
        <v>34</v>
      </c>
      <c r="H85" s="7">
        <f>H58</f>
        <v>6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+IF(J84&gt;0,IF(J83&lt;0,B83+(-J83)/(J84-J83),0),0)</f>
        <v>14.634311834135566</v>
      </c>
      <c r="K85" s="77" t="s">
        <v>110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18.193319528971976</v>
      </c>
      <c r="E89" s="17">
        <f>$E$7</f>
        <v>0</v>
      </c>
      <c r="F89" s="81"/>
      <c r="G89" s="39">
        <v>1</v>
      </c>
      <c r="H89" s="39">
        <v>1</v>
      </c>
      <c r="I89" s="39">
        <v>1</v>
      </c>
      <c r="J89" s="21">
        <v>0.5</v>
      </c>
      <c r="K89" s="18">
        <v>0.05</v>
      </c>
      <c r="L89" s="24"/>
      <c r="M89" s="42">
        <f>M111</f>
        <v>-62.642442986763186</v>
      </c>
      <c r="N89" s="24">
        <v>0.015168659160006833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1.0620691794240784</v>
      </c>
      <c r="O92" s="16">
        <f aca="true" t="shared" si="44" ref="O92:O111">I92*N92</f>
        <v>-30.781469141813243</v>
      </c>
      <c r="P92" s="16">
        <f>O92</f>
        <v>-30.781469141813243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1.0461997322719547</v>
      </c>
      <c r="O93" s="16">
        <f t="shared" si="44"/>
        <v>-70.75024169579267</v>
      </c>
      <c r="P93" s="16">
        <f aca="true" t="shared" si="47" ref="P93:P111">O93+P92</f>
        <v>-101.53171083760591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1.0305674065407262</v>
      </c>
      <c r="O94" s="16">
        <f t="shared" si="44"/>
        <v>-69.69309095331448</v>
      </c>
      <c r="P94" s="16">
        <f t="shared" si="47"/>
        <v>-171.2248017909204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1.0151686591600069</v>
      </c>
      <c r="O95" s="16">
        <f t="shared" si="44"/>
        <v>-29.422172642854154</v>
      </c>
      <c r="P95" s="16">
        <f t="shared" si="47"/>
        <v>-200.64697443377455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-219.9686719516361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18.193319528971976</v>
      </c>
      <c r="E97" s="11">
        <f aca="true" t="shared" si="48" ref="E97:E104">SUM($C$92:$C$95)*0.9/8</f>
        <v>21.736909707594275</v>
      </c>
      <c r="F97" s="17">
        <f aca="true" t="shared" si="49" ref="F97:F111">D97-E97</f>
        <v>-3.543590178622299</v>
      </c>
      <c r="G97" s="16">
        <f aca="true" t="shared" si="50" ref="G97:G104">F97*(1-$J$7)</f>
        <v>-1.7717950893111496</v>
      </c>
      <c r="H97" s="16">
        <f aca="true" t="shared" si="51" ref="H97:H111">F97-G97</f>
        <v>-1.7717950893111496</v>
      </c>
      <c r="I97" s="16">
        <f aca="true" t="shared" si="52" ref="I97:I110">H97+E97</f>
        <v>19.965114618283124</v>
      </c>
      <c r="J97" s="16">
        <f aca="true" t="shared" si="53" ref="J97:J111">I97+J96</f>
        <v>-173.25186056033266</v>
      </c>
      <c r="K97" s="18">
        <f t="shared" si="45"/>
        <v>0.9523809523809523</v>
      </c>
      <c r="L97" s="16">
        <f t="shared" si="42"/>
        <v>19.014394874555354</v>
      </c>
      <c r="M97" s="16">
        <f t="shared" si="46"/>
        <v>-218.81052298324272</v>
      </c>
      <c r="N97" s="18">
        <f t="shared" si="43"/>
        <v>0.9850579910804594</v>
      </c>
      <c r="O97" s="16">
        <f t="shared" si="44"/>
        <v>19.666795697577086</v>
      </c>
      <c r="P97" s="16">
        <f t="shared" si="47"/>
        <v>-200.30187625405904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18.193319528971976</v>
      </c>
      <c r="E98" s="11">
        <f t="shared" si="48"/>
        <v>21.736909707594275</v>
      </c>
      <c r="F98" s="17">
        <f t="shared" si="49"/>
        <v>-3.543590178622299</v>
      </c>
      <c r="G98" s="16">
        <f t="shared" si="50"/>
        <v>-1.7717950893111496</v>
      </c>
      <c r="H98" s="16">
        <f t="shared" si="51"/>
        <v>-1.7717950893111496</v>
      </c>
      <c r="I98" s="16">
        <f t="shared" si="52"/>
        <v>19.965114618283124</v>
      </c>
      <c r="J98" s="16">
        <f t="shared" si="53"/>
        <v>-153.28674594204955</v>
      </c>
      <c r="K98" s="18">
        <f t="shared" si="45"/>
        <v>0.9070294784580498</v>
      </c>
      <c r="L98" s="16">
        <f t="shared" si="42"/>
        <v>18.10894749957653</v>
      </c>
      <c r="M98" s="16">
        <f t="shared" si="46"/>
        <v>-200.7015754836662</v>
      </c>
      <c r="N98" s="18">
        <f t="shared" si="43"/>
        <v>0.9703392457914705</v>
      </c>
      <c r="O98" s="16">
        <f t="shared" si="44"/>
        <v>19.37293426084511</v>
      </c>
      <c r="P98" s="16">
        <f t="shared" si="47"/>
        <v>-180.92894199321393</v>
      </c>
    </row>
    <row r="99" spans="1:16" ht="13.5">
      <c r="A99" s="43">
        <v>99</v>
      </c>
      <c r="B99" s="41">
        <v>3</v>
      </c>
      <c r="C99" s="41"/>
      <c r="D99" s="16">
        <f t="shared" si="54"/>
        <v>18.193319528971976</v>
      </c>
      <c r="E99" s="41">
        <f t="shared" si="48"/>
        <v>21.736909707594275</v>
      </c>
      <c r="F99" s="39">
        <f t="shared" si="49"/>
        <v>-3.543590178622299</v>
      </c>
      <c r="G99" s="42">
        <f t="shared" si="50"/>
        <v>-1.7717950893111496</v>
      </c>
      <c r="H99" s="42">
        <f t="shared" si="51"/>
        <v>-1.7717950893111496</v>
      </c>
      <c r="I99" s="42">
        <f t="shared" si="52"/>
        <v>19.965114618283124</v>
      </c>
      <c r="J99" s="42">
        <f t="shared" si="53"/>
        <v>-133.32163132376644</v>
      </c>
      <c r="K99" s="18">
        <f t="shared" si="45"/>
        <v>0.863837598531476</v>
      </c>
      <c r="L99" s="16">
        <f t="shared" si="42"/>
        <v>17.24661666626336</v>
      </c>
      <c r="M99" s="16">
        <f t="shared" si="46"/>
        <v>-183.45495881740285</v>
      </c>
      <c r="N99" s="18">
        <f t="shared" si="43"/>
        <v>0.955840428125874</v>
      </c>
      <c r="O99" s="16">
        <f t="shared" si="44"/>
        <v>19.083463704321886</v>
      </c>
      <c r="P99" s="16">
        <f t="shared" si="47"/>
        <v>-161.84547828889202</v>
      </c>
    </row>
    <row r="100" spans="1:16" ht="13.5">
      <c r="A100" s="43">
        <v>100</v>
      </c>
      <c r="B100" s="41">
        <v>4</v>
      </c>
      <c r="C100" s="41"/>
      <c r="D100" s="16">
        <f t="shared" si="54"/>
        <v>18.193319528971976</v>
      </c>
      <c r="E100" s="41">
        <f t="shared" si="48"/>
        <v>21.736909707594275</v>
      </c>
      <c r="F100" s="39">
        <f t="shared" si="49"/>
        <v>-3.543590178622299</v>
      </c>
      <c r="G100" s="42">
        <f t="shared" si="50"/>
        <v>-1.7717950893111496</v>
      </c>
      <c r="H100" s="42">
        <f t="shared" si="51"/>
        <v>-1.7717950893111496</v>
      </c>
      <c r="I100" s="42">
        <f t="shared" si="52"/>
        <v>19.965114618283124</v>
      </c>
      <c r="J100" s="42">
        <f t="shared" si="53"/>
        <v>-113.35651670548332</v>
      </c>
      <c r="K100" s="18">
        <f t="shared" si="45"/>
        <v>0.822702474791882</v>
      </c>
      <c r="L100" s="16">
        <f t="shared" si="42"/>
        <v>16.425349205965105</v>
      </c>
      <c r="M100" s="16">
        <f t="shared" si="46"/>
        <v>-167.02960961143776</v>
      </c>
      <c r="N100" s="18">
        <f t="shared" si="43"/>
        <v>0.9415582519231598</v>
      </c>
      <c r="O100" s="16">
        <f t="shared" si="44"/>
        <v>18.798318419436182</v>
      </c>
      <c r="P100" s="16">
        <f t="shared" si="47"/>
        <v>-143.04715986945584</v>
      </c>
    </row>
    <row r="101" spans="1:16" ht="13.5">
      <c r="A101" s="60">
        <v>101</v>
      </c>
      <c r="B101" s="41">
        <v>5</v>
      </c>
      <c r="C101" s="41"/>
      <c r="D101" s="16">
        <f t="shared" si="54"/>
        <v>18.193319528971976</v>
      </c>
      <c r="E101" s="41">
        <f t="shared" si="48"/>
        <v>21.736909707594275</v>
      </c>
      <c r="F101" s="39">
        <f t="shared" si="49"/>
        <v>-3.543590178622299</v>
      </c>
      <c r="G101" s="42">
        <f t="shared" si="50"/>
        <v>-1.7717950893111496</v>
      </c>
      <c r="H101" s="42">
        <f t="shared" si="51"/>
        <v>-1.7717950893111496</v>
      </c>
      <c r="I101" s="42">
        <f t="shared" si="52"/>
        <v>19.965114618283124</v>
      </c>
      <c r="J101" s="42">
        <f t="shared" si="53"/>
        <v>-93.39140208720019</v>
      </c>
      <c r="K101" s="18">
        <f t="shared" si="45"/>
        <v>0.783526166468459</v>
      </c>
      <c r="L101" s="16">
        <f t="shared" si="42"/>
        <v>15.643189719966767</v>
      </c>
      <c r="M101" s="16">
        <f t="shared" si="46"/>
        <v>-151.386419891471</v>
      </c>
      <c r="N101" s="18">
        <f t="shared" si="43"/>
        <v>0.9274894801246569</v>
      </c>
      <c r="O101" s="16">
        <f t="shared" si="44"/>
        <v>18.517433777940603</v>
      </c>
      <c r="P101" s="16">
        <f t="shared" si="47"/>
        <v>-124.52972609151524</v>
      </c>
    </row>
    <row r="102" spans="1:16" ht="13.5">
      <c r="A102" s="60">
        <v>102</v>
      </c>
      <c r="B102" s="41">
        <v>6</v>
      </c>
      <c r="C102" s="41"/>
      <c r="D102" s="16">
        <f t="shared" si="54"/>
        <v>18.193319528971976</v>
      </c>
      <c r="E102" s="41">
        <f t="shared" si="48"/>
        <v>21.736909707594275</v>
      </c>
      <c r="F102" s="39">
        <f t="shared" si="49"/>
        <v>-3.543590178622299</v>
      </c>
      <c r="G102" s="42">
        <f t="shared" si="50"/>
        <v>-1.7717950893111496</v>
      </c>
      <c r="H102" s="42">
        <f t="shared" si="51"/>
        <v>-1.7717950893111496</v>
      </c>
      <c r="I102" s="42">
        <f t="shared" si="52"/>
        <v>19.965114618283124</v>
      </c>
      <c r="J102" s="42">
        <f t="shared" si="53"/>
        <v>-73.42628746891707</v>
      </c>
      <c r="K102" s="18">
        <f t="shared" si="45"/>
        <v>0.7462153966366276</v>
      </c>
      <c r="L102" s="16">
        <f t="shared" si="42"/>
        <v>14.898275923777874</v>
      </c>
      <c r="M102" s="16">
        <f t="shared" si="46"/>
        <v>-136.48814396769313</v>
      </c>
      <c r="N102" s="18">
        <f t="shared" si="43"/>
        <v>0.9136309240398542</v>
      </c>
      <c r="O102" s="16">
        <f t="shared" si="44"/>
        <v>18.240746117263612</v>
      </c>
      <c r="P102" s="16">
        <f t="shared" si="47"/>
        <v>-106.28897997425163</v>
      </c>
    </row>
    <row r="103" spans="1:16" ht="13.5">
      <c r="A103" s="60">
        <v>103</v>
      </c>
      <c r="B103" s="41">
        <v>7</v>
      </c>
      <c r="C103" s="41"/>
      <c r="D103" s="16">
        <f t="shared" si="54"/>
        <v>18.193319528971976</v>
      </c>
      <c r="E103" s="41">
        <f t="shared" si="48"/>
        <v>21.736909707594275</v>
      </c>
      <c r="F103" s="39">
        <f t="shared" si="49"/>
        <v>-3.543590178622299</v>
      </c>
      <c r="G103" s="42">
        <f t="shared" si="50"/>
        <v>-1.7717950893111496</v>
      </c>
      <c r="H103" s="42">
        <f t="shared" si="51"/>
        <v>-1.7717950893111496</v>
      </c>
      <c r="I103" s="42">
        <f t="shared" si="52"/>
        <v>19.965114618283124</v>
      </c>
      <c r="J103" s="42">
        <f t="shared" si="53"/>
        <v>-53.46117285063394</v>
      </c>
      <c r="K103" s="18">
        <f t="shared" si="45"/>
        <v>0.7106813301301215</v>
      </c>
      <c r="L103" s="16">
        <f t="shared" si="42"/>
        <v>14.188834213121783</v>
      </c>
      <c r="M103" s="16">
        <f t="shared" si="46"/>
        <v>-122.29930975457135</v>
      </c>
      <c r="N103" s="18">
        <f t="shared" si="43"/>
        <v>0.8999794426236826</v>
      </c>
      <c r="O103" s="16">
        <f t="shared" si="44"/>
        <v>17.96819272608038</v>
      </c>
      <c r="P103" s="16">
        <f t="shared" si="47"/>
        <v>-88.32078724817126</v>
      </c>
    </row>
    <row r="104" spans="1:16" ht="13.5">
      <c r="A104" s="60">
        <v>104</v>
      </c>
      <c r="B104" s="41">
        <v>8</v>
      </c>
      <c r="C104" s="41"/>
      <c r="D104" s="16">
        <f t="shared" si="54"/>
        <v>18.193319528971976</v>
      </c>
      <c r="E104" s="41">
        <f t="shared" si="48"/>
        <v>21.736909707594275</v>
      </c>
      <c r="F104" s="39">
        <f t="shared" si="49"/>
        <v>-3.543590178622299</v>
      </c>
      <c r="G104" s="42">
        <f t="shared" si="50"/>
        <v>-1.7717950893111496</v>
      </c>
      <c r="H104" s="42">
        <f t="shared" si="51"/>
        <v>-1.7717950893111496</v>
      </c>
      <c r="I104" s="42">
        <f t="shared" si="52"/>
        <v>19.965114618283124</v>
      </c>
      <c r="J104" s="42">
        <f t="shared" si="53"/>
        <v>-33.49605823235082</v>
      </c>
      <c r="K104" s="18">
        <f t="shared" si="45"/>
        <v>0.6768393620286872</v>
      </c>
      <c r="L104" s="16">
        <f t="shared" si="42"/>
        <v>13.513175441068366</v>
      </c>
      <c r="M104" s="16">
        <f t="shared" si="46"/>
        <v>-108.78613431350298</v>
      </c>
      <c r="N104" s="18">
        <f t="shared" si="43"/>
        <v>0.8865319417645964</v>
      </c>
      <c r="O104" s="16">
        <f t="shared" si="44"/>
        <v>17.699711830099265</v>
      </c>
      <c r="P104" s="16">
        <f t="shared" si="47"/>
        <v>-70.621075418072</v>
      </c>
    </row>
    <row r="105" spans="1:16" ht="13.5">
      <c r="A105" s="60">
        <v>105</v>
      </c>
      <c r="B105" s="41">
        <v>9</v>
      </c>
      <c r="C105" s="11"/>
      <c r="D105" s="16">
        <f t="shared" si="54"/>
        <v>18.193319528971976</v>
      </c>
      <c r="E105" s="41"/>
      <c r="F105" s="39">
        <f t="shared" si="49"/>
        <v>18.193319528971976</v>
      </c>
      <c r="G105" s="42">
        <f aca="true" t="shared" si="55" ref="G105:G111">F105*$J$7</f>
        <v>9.096659764485988</v>
      </c>
      <c r="H105" s="42">
        <f t="shared" si="51"/>
        <v>9.096659764485988</v>
      </c>
      <c r="I105" s="42">
        <f t="shared" si="52"/>
        <v>9.096659764485988</v>
      </c>
      <c r="J105" s="42">
        <f t="shared" si="53"/>
        <v>-24.39939846786483</v>
      </c>
      <c r="K105" s="18">
        <f t="shared" si="45"/>
        <v>0.6446089162177973</v>
      </c>
      <c r="L105" s="16">
        <f t="shared" si="42"/>
        <v>5.863787991987356</v>
      </c>
      <c r="M105" s="16">
        <f t="shared" si="46"/>
        <v>-102.92234632151563</v>
      </c>
      <c r="N105" s="18">
        <f t="shared" si="43"/>
        <v>0.8732853735832921</v>
      </c>
      <c r="O105" s="16">
        <f t="shared" si="44"/>
        <v>7.943979920789248</v>
      </c>
      <c r="P105" s="16">
        <f t="shared" si="47"/>
        <v>-62.67709549728275</v>
      </c>
    </row>
    <row r="106" spans="1:16" ht="13.5">
      <c r="A106" s="60">
        <v>106</v>
      </c>
      <c r="B106" s="41">
        <v>10</v>
      </c>
      <c r="C106" s="11"/>
      <c r="D106" s="16">
        <f t="shared" si="54"/>
        <v>18.193319528971976</v>
      </c>
      <c r="E106" s="41"/>
      <c r="F106" s="39">
        <f t="shared" si="49"/>
        <v>18.193319528971976</v>
      </c>
      <c r="G106" s="42">
        <f t="shared" si="55"/>
        <v>9.096659764485988</v>
      </c>
      <c r="H106" s="42">
        <f t="shared" si="51"/>
        <v>9.096659764485988</v>
      </c>
      <c r="I106" s="42">
        <f t="shared" si="52"/>
        <v>9.096659764485988</v>
      </c>
      <c r="J106" s="42">
        <f t="shared" si="53"/>
        <v>-15.302738703378843</v>
      </c>
      <c r="K106" s="18">
        <f t="shared" si="45"/>
        <v>0.6139132535407593</v>
      </c>
      <c r="L106" s="16">
        <f t="shared" si="42"/>
        <v>5.58455999236891</v>
      </c>
      <c r="M106" s="16">
        <f t="shared" si="46"/>
        <v>-97.33778632914672</v>
      </c>
      <c r="N106" s="18">
        <f t="shared" si="43"/>
        <v>0.8602367357419062</v>
      </c>
      <c r="O106" s="16">
        <f t="shared" si="44"/>
        <v>7.825280901956163</v>
      </c>
      <c r="P106" s="16">
        <f t="shared" si="47"/>
        <v>-54.85181459532659</v>
      </c>
    </row>
    <row r="107" spans="1:16" ht="13.5">
      <c r="A107" s="58">
        <v>107</v>
      </c>
      <c r="B107" s="33">
        <v>11</v>
      </c>
      <c r="C107" s="11"/>
      <c r="D107" s="16">
        <f t="shared" si="54"/>
        <v>18.193319528971976</v>
      </c>
      <c r="E107" s="11"/>
      <c r="F107" s="17">
        <f t="shared" si="49"/>
        <v>18.193319528971976</v>
      </c>
      <c r="G107" s="16">
        <f t="shared" si="55"/>
        <v>9.096659764485988</v>
      </c>
      <c r="H107" s="16">
        <f t="shared" si="51"/>
        <v>9.096659764485988</v>
      </c>
      <c r="I107" s="16">
        <f t="shared" si="52"/>
        <v>9.096659764485988</v>
      </c>
      <c r="J107" s="62">
        <f t="shared" si="53"/>
        <v>-6.206078938892855</v>
      </c>
      <c r="K107" s="18">
        <f t="shared" si="45"/>
        <v>0.5846792890864374</v>
      </c>
      <c r="L107" s="16">
        <f t="shared" si="42"/>
        <v>5.318628564160867</v>
      </c>
      <c r="M107" s="16">
        <f t="shared" si="46"/>
        <v>-92.01915776498586</v>
      </c>
      <c r="N107" s="18">
        <f t="shared" si="43"/>
        <v>0.8473830707635343</v>
      </c>
      <c r="O107" s="16">
        <f t="shared" si="44"/>
        <v>7.708355484921225</v>
      </c>
      <c r="P107" s="16">
        <f t="shared" si="47"/>
        <v>-47.14345911040536</v>
      </c>
    </row>
    <row r="108" spans="1:16" ht="13.5">
      <c r="A108" s="58">
        <v>108</v>
      </c>
      <c r="B108" s="33">
        <v>12</v>
      </c>
      <c r="C108" s="11"/>
      <c r="D108" s="16">
        <f t="shared" si="54"/>
        <v>18.193319528971976</v>
      </c>
      <c r="E108" s="11"/>
      <c r="F108" s="17">
        <f t="shared" si="49"/>
        <v>18.193319528971976</v>
      </c>
      <c r="G108" s="16">
        <f t="shared" si="55"/>
        <v>9.096659764485988</v>
      </c>
      <c r="H108" s="16">
        <f t="shared" si="51"/>
        <v>9.096659764485988</v>
      </c>
      <c r="I108" s="16">
        <f t="shared" si="52"/>
        <v>9.096659764485988</v>
      </c>
      <c r="J108" s="62">
        <f t="shared" si="53"/>
        <v>2.8905808255931333</v>
      </c>
      <c r="K108" s="18">
        <f t="shared" si="45"/>
        <v>0.5568374181775595</v>
      </c>
      <c r="L108" s="16">
        <f t="shared" si="42"/>
        <v>5.065360537296064</v>
      </c>
      <c r="M108" s="16">
        <f t="shared" si="46"/>
        <v>-86.9537972276898</v>
      </c>
      <c r="N108" s="18">
        <f t="shared" si="43"/>
        <v>0.8347214653619177</v>
      </c>
      <c r="O108" s="16">
        <f t="shared" si="44"/>
        <v>7.593177168510541</v>
      </c>
      <c r="P108" s="16">
        <f t="shared" si="47"/>
        <v>-39.550281941894816</v>
      </c>
    </row>
    <row r="109" spans="1:16" ht="13.5">
      <c r="A109" s="60">
        <v>109</v>
      </c>
      <c r="B109" s="41">
        <v>13</v>
      </c>
      <c r="C109" s="41"/>
      <c r="D109" s="42">
        <f t="shared" si="54"/>
        <v>18.193319528971976</v>
      </c>
      <c r="E109" s="41"/>
      <c r="F109" s="39">
        <f t="shared" si="49"/>
        <v>18.193319528971976</v>
      </c>
      <c r="G109" s="42">
        <f t="shared" si="55"/>
        <v>9.096659764485988</v>
      </c>
      <c r="H109" s="42">
        <f t="shared" si="51"/>
        <v>9.096659764485988</v>
      </c>
      <c r="I109" s="42">
        <f t="shared" si="52"/>
        <v>9.096659764485988</v>
      </c>
      <c r="J109" s="42">
        <f t="shared" si="53"/>
        <v>11.987240590079121</v>
      </c>
      <c r="K109" s="18">
        <f t="shared" si="45"/>
        <v>0.5303213506452946</v>
      </c>
      <c r="L109" s="16">
        <f t="shared" si="42"/>
        <v>4.824152892662917</v>
      </c>
      <c r="M109" s="16">
        <f t="shared" si="46"/>
        <v>-82.12964433502688</v>
      </c>
      <c r="N109" s="18">
        <f t="shared" si="43"/>
        <v>0.8222490497811481</v>
      </c>
      <c r="O109" s="16">
        <f t="shared" si="44"/>
        <v>7.4797198475310065</v>
      </c>
      <c r="P109" s="16">
        <f t="shared" si="47"/>
        <v>-32.07056209436381</v>
      </c>
    </row>
    <row r="110" spans="1:16" ht="13.5">
      <c r="A110" s="43">
        <v>110</v>
      </c>
      <c r="B110" s="11">
        <v>14</v>
      </c>
      <c r="C110" s="11"/>
      <c r="D110" s="16">
        <f t="shared" si="54"/>
        <v>18.193319528971976</v>
      </c>
      <c r="E110" s="11"/>
      <c r="F110" s="17">
        <f t="shared" si="49"/>
        <v>18.193319528971976</v>
      </c>
      <c r="G110" s="16">
        <f t="shared" si="55"/>
        <v>9.096659764485988</v>
      </c>
      <c r="H110" s="16">
        <f t="shared" si="51"/>
        <v>9.096659764485988</v>
      </c>
      <c r="I110" s="16">
        <f t="shared" si="52"/>
        <v>9.096659764485988</v>
      </c>
      <c r="J110" s="16">
        <f t="shared" si="53"/>
        <v>21.08390035456511</v>
      </c>
      <c r="K110" s="18">
        <f t="shared" si="45"/>
        <v>0.5050679529955189</v>
      </c>
      <c r="L110" s="16">
        <f t="shared" si="42"/>
        <v>4.594431326345637</v>
      </c>
      <c r="M110" s="16">
        <f t="shared" si="46"/>
        <v>-77.53521300868124</v>
      </c>
      <c r="N110" s="18">
        <f t="shared" si="43"/>
        <v>0.8099629971452345</v>
      </c>
      <c r="O110" s="16">
        <f t="shared" si="44"/>
        <v>7.367957806853534</v>
      </c>
      <c r="P110" s="16">
        <f t="shared" si="47"/>
        <v>-24.702604287510276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18.193319528971976</v>
      </c>
      <c r="E111" s="11"/>
      <c r="F111" s="17">
        <f t="shared" si="49"/>
        <v>18.193319528971976</v>
      </c>
      <c r="G111" s="16">
        <f t="shared" si="55"/>
        <v>9.096659764485988</v>
      </c>
      <c r="H111" s="16">
        <f t="shared" si="51"/>
        <v>9.096659764485988</v>
      </c>
      <c r="I111" s="16">
        <f>H111+E111-C111</f>
        <v>30.960999268058302</v>
      </c>
      <c r="J111" s="16">
        <f t="shared" si="53"/>
        <v>52.04489962262341</v>
      </c>
      <c r="K111" s="18">
        <f t="shared" si="45"/>
        <v>0.4810170980909702</v>
      </c>
      <c r="L111" s="42">
        <f t="shared" si="42"/>
        <v>14.892770021918057</v>
      </c>
      <c r="M111" s="56">
        <f t="shared" si="46"/>
        <v>-62.642442986763186</v>
      </c>
      <c r="N111" s="18">
        <f t="shared" si="43"/>
        <v>0.7978605228173925</v>
      </c>
      <c r="O111" s="16">
        <f t="shared" si="44"/>
        <v>24.702559062961903</v>
      </c>
      <c r="P111" s="56">
        <f t="shared" si="47"/>
        <v>-4.52245483728575E-05</v>
      </c>
    </row>
    <row r="112" spans="7:13" ht="13.5">
      <c r="G112" s="28" t="s">
        <v>34</v>
      </c>
      <c r="H112" s="7">
        <f>H85</f>
        <v>6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=0,IF(J105&lt;0,B105+(-J105)/(J106-J105),0),0)+IF(J108&gt;0,IF(J107&lt;0,B107+(-J107)/(J108-J107),0),0)+IF(J109&gt;0,IF(J108&lt;0,B108+(-J108)/(J109-J108),0),0)</f>
        <v>11.682237117751928</v>
      </c>
      <c r="K112" s="77" t="s">
        <v>104</v>
      </c>
      <c r="L112" s="78"/>
      <c r="M112" s="78"/>
    </row>
  </sheetData>
  <sheetProtection/>
  <mergeCells count="25">
    <mergeCell ref="K112:M112"/>
    <mergeCell ref="B88:C88"/>
    <mergeCell ref="F88:F89"/>
    <mergeCell ref="L88:M88"/>
    <mergeCell ref="N88:P88"/>
    <mergeCell ref="B89:C89"/>
    <mergeCell ref="N61:P61"/>
    <mergeCell ref="B62:C62"/>
    <mergeCell ref="K85:M85"/>
    <mergeCell ref="B61:C61"/>
    <mergeCell ref="F61:F62"/>
    <mergeCell ref="L61:M61"/>
    <mergeCell ref="B35:C35"/>
    <mergeCell ref="K58:M58"/>
    <mergeCell ref="K30:M30"/>
    <mergeCell ref="B34:C34"/>
    <mergeCell ref="F34:F35"/>
    <mergeCell ref="L34:M34"/>
    <mergeCell ref="B32:C32"/>
    <mergeCell ref="F6:F7"/>
    <mergeCell ref="L6:M6"/>
    <mergeCell ref="N6:P6"/>
    <mergeCell ref="B7:C7"/>
    <mergeCell ref="B6:C6"/>
    <mergeCell ref="N34:P34"/>
  </mergeCells>
  <printOptions/>
  <pageMargins left="0.787" right="0.787" top="0.984" bottom="0.984" header="0.512" footer="0.512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153</v>
      </c>
      <c r="B1" s="7" t="s">
        <v>154</v>
      </c>
      <c r="C1" s="7" t="s">
        <v>155</v>
      </c>
      <c r="D1" s="8" t="s">
        <v>156</v>
      </c>
      <c r="E1" s="7" t="s">
        <v>157</v>
      </c>
      <c r="F1" s="9" t="s">
        <v>158</v>
      </c>
      <c r="G1" s="7" t="s">
        <v>159</v>
      </c>
      <c r="H1" s="7" t="s">
        <v>160</v>
      </c>
      <c r="I1" s="10" t="s">
        <v>161</v>
      </c>
      <c r="J1" s="10" t="s">
        <v>162</v>
      </c>
      <c r="K1" s="10" t="s">
        <v>163</v>
      </c>
      <c r="L1" s="10" t="s">
        <v>164</v>
      </c>
      <c r="M1" s="10" t="s">
        <v>165</v>
      </c>
      <c r="N1" s="10" t="s">
        <v>166</v>
      </c>
      <c r="O1" s="10" t="s">
        <v>167</v>
      </c>
      <c r="P1" s="10" t="s">
        <v>168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45">
        <v>0.16634431115405626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3.782944005815604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-81.60880822591382</v>
      </c>
      <c r="N7" s="19">
        <v>-0.04407027094751532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0.8350334498522177</v>
      </c>
      <c r="O10" s="52">
        <f aca="true" t="shared" si="2" ref="O10:O29">I10*N10</f>
        <v>-12.525501747783267</v>
      </c>
      <c r="P10" s="52">
        <f>O10</f>
        <v>-12.525501747783267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0.8735301607157892</v>
      </c>
      <c r="O11" s="52">
        <f t="shared" si="2"/>
        <v>-30.57355562505262</v>
      </c>
      <c r="P11" s="52">
        <f aca="true" t="shared" si="5" ref="P11:P29">O11+P10</f>
        <v>-43.09905737283589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0.9138016468863567</v>
      </c>
      <c r="O12" s="52">
        <f t="shared" si="2"/>
        <v>-31.983057641022484</v>
      </c>
      <c r="P12" s="52">
        <f t="shared" si="5"/>
        <v>-75.08211501385837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0.9559297290524846</v>
      </c>
      <c r="O13" s="52">
        <f t="shared" si="2"/>
        <v>-14.338945935787269</v>
      </c>
      <c r="P13" s="52">
        <f t="shared" si="5"/>
        <v>-89.42106094964564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-99.42106094964564</v>
      </c>
    </row>
    <row r="15" spans="1:16" ht="13.5">
      <c r="A15" s="43">
        <v>15</v>
      </c>
      <c r="B15" s="11">
        <v>1</v>
      </c>
      <c r="C15" s="11"/>
      <c r="D15" s="16">
        <f>$D$7*$G$7*(1+$E$7)^(B15-1)</f>
        <v>3.782944005815604</v>
      </c>
      <c r="E15" s="11">
        <f aca="true" t="shared" si="6" ref="E15:E22">($C$10+$C$11+$C$12+$C$13)*0.9/8</f>
        <v>11.25</v>
      </c>
      <c r="F15" s="16">
        <f aca="true" t="shared" si="7" ref="F15:F29">D15-E15</f>
        <v>-7.4670559941843955</v>
      </c>
      <c r="G15" s="52">
        <f>IF(F15&gt;0,F15*$J$7,0)</f>
        <v>0</v>
      </c>
      <c r="H15" s="52">
        <f aca="true" t="shared" si="8" ref="H15:H29">F15-G15</f>
        <v>-7.4670559941843955</v>
      </c>
      <c r="I15" s="52">
        <f aca="true" t="shared" si="9" ref="I15:I28">H15+E15</f>
        <v>3.7829440058156045</v>
      </c>
      <c r="J15" s="52">
        <f aca="true" t="shared" si="10" ref="J15:J29">I15+J14</f>
        <v>-96.21705599418439</v>
      </c>
      <c r="K15" s="17">
        <f t="shared" si="3"/>
        <v>0.9523809523809523</v>
      </c>
      <c r="L15" s="52">
        <f t="shared" si="0"/>
        <v>3.6028038150624804</v>
      </c>
      <c r="M15" s="52">
        <f t="shared" si="4"/>
        <v>-119.48416493493752</v>
      </c>
      <c r="N15" s="17">
        <f t="shared" si="1"/>
        <v>1.0461019985132147</v>
      </c>
      <c r="O15" s="52">
        <f t="shared" si="2"/>
        <v>3.9573452847472903</v>
      </c>
      <c r="P15" s="52">
        <f t="shared" si="5"/>
        <v>-95.46371566489834</v>
      </c>
    </row>
    <row r="16" spans="1:16" ht="13.5">
      <c r="A16" s="43">
        <v>16</v>
      </c>
      <c r="B16" s="11">
        <v>2</v>
      </c>
      <c r="C16" s="11"/>
      <c r="D16" s="16">
        <f>$D$7*$H$7*(1+$E$7)*(B16-1)</f>
        <v>3.782944005815604</v>
      </c>
      <c r="E16" s="11">
        <f t="shared" si="6"/>
        <v>11.25</v>
      </c>
      <c r="F16" s="16">
        <f t="shared" si="7"/>
        <v>-7.4670559941843955</v>
      </c>
      <c r="G16" s="52">
        <f aca="true" t="shared" si="11" ref="G16:G22">IF(F16&gt;0,F16*$J$7,0)</f>
        <v>0</v>
      </c>
      <c r="H16" s="52">
        <f t="shared" si="8"/>
        <v>-7.4670559941843955</v>
      </c>
      <c r="I16" s="52">
        <f t="shared" si="9"/>
        <v>3.7829440058156045</v>
      </c>
      <c r="J16" s="52">
        <f t="shared" si="10"/>
        <v>-92.43411198836878</v>
      </c>
      <c r="K16" s="17">
        <f t="shared" si="3"/>
        <v>0.9070294784580498</v>
      </c>
      <c r="L16" s="52">
        <f t="shared" si="0"/>
        <v>3.4312417286309334</v>
      </c>
      <c r="M16" s="52">
        <f t="shared" si="4"/>
        <v>-116.05292320630659</v>
      </c>
      <c r="N16" s="17">
        <f t="shared" si="1"/>
        <v>1.0943293912933418</v>
      </c>
      <c r="O16" s="52">
        <f t="shared" si="2"/>
        <v>4.139786811180986</v>
      </c>
      <c r="P16" s="52">
        <f t="shared" si="5"/>
        <v>-91.32392885371736</v>
      </c>
    </row>
    <row r="17" spans="1:16" ht="13.5">
      <c r="A17" s="43">
        <v>17</v>
      </c>
      <c r="B17" s="11">
        <v>3</v>
      </c>
      <c r="C17" s="11"/>
      <c r="D17" s="16">
        <f>$D$7*$I$7*(1+$E$7)^(B17-1)</f>
        <v>3.782944005815604</v>
      </c>
      <c r="E17" s="11">
        <f t="shared" si="6"/>
        <v>11.25</v>
      </c>
      <c r="F17" s="16">
        <f t="shared" si="7"/>
        <v>-7.4670559941843955</v>
      </c>
      <c r="G17" s="52">
        <f t="shared" si="11"/>
        <v>0</v>
      </c>
      <c r="H17" s="52">
        <f t="shared" si="8"/>
        <v>-7.4670559941843955</v>
      </c>
      <c r="I17" s="52">
        <f t="shared" si="9"/>
        <v>3.7829440058156045</v>
      </c>
      <c r="J17" s="52">
        <f t="shared" si="10"/>
        <v>-88.65116798255318</v>
      </c>
      <c r="K17" s="17">
        <f t="shared" si="3"/>
        <v>0.863837598531476</v>
      </c>
      <c r="L17" s="52">
        <f t="shared" si="0"/>
        <v>3.267849265362794</v>
      </c>
      <c r="M17" s="52">
        <f t="shared" si="4"/>
        <v>-112.78507394094379</v>
      </c>
      <c r="N17" s="17">
        <f t="shared" si="1"/>
        <v>1.1447801632637147</v>
      </c>
      <c r="O17" s="52">
        <f t="shared" si="2"/>
        <v>4.330639256595078</v>
      </c>
      <c r="P17" s="52">
        <f t="shared" si="5"/>
        <v>-86.99328959712228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3.782944005815604</v>
      </c>
      <c r="E18" s="41">
        <f t="shared" si="6"/>
        <v>11.25</v>
      </c>
      <c r="F18" s="42">
        <f t="shared" si="7"/>
        <v>-7.4670559941843955</v>
      </c>
      <c r="G18" s="52">
        <f t="shared" si="11"/>
        <v>0</v>
      </c>
      <c r="H18" s="53">
        <f t="shared" si="8"/>
        <v>-7.4670559941843955</v>
      </c>
      <c r="I18" s="53">
        <f t="shared" si="9"/>
        <v>3.7829440058156045</v>
      </c>
      <c r="J18" s="53">
        <f t="shared" si="10"/>
        <v>-84.86822397673757</v>
      </c>
      <c r="K18" s="17">
        <f t="shared" si="3"/>
        <v>0.822702474791882</v>
      </c>
      <c r="L18" s="52">
        <f t="shared" si="0"/>
        <v>3.1122373955836133</v>
      </c>
      <c r="M18" s="52">
        <f t="shared" si="4"/>
        <v>-109.67283654536017</v>
      </c>
      <c r="N18" s="17">
        <f t="shared" si="1"/>
        <v>1.197556816648456</v>
      </c>
      <c r="O18" s="52">
        <f t="shared" si="2"/>
        <v>4.530290381163894</v>
      </c>
      <c r="P18" s="52">
        <f t="shared" si="5"/>
        <v>-82.46299921595839</v>
      </c>
    </row>
    <row r="19" spans="1:16" ht="13.5">
      <c r="A19" s="43">
        <v>19</v>
      </c>
      <c r="B19" s="41">
        <v>5</v>
      </c>
      <c r="C19" s="41"/>
      <c r="D19" s="16">
        <f t="shared" si="12"/>
        <v>3.782944005815604</v>
      </c>
      <c r="E19" s="41">
        <f t="shared" si="6"/>
        <v>11.25</v>
      </c>
      <c r="F19" s="42">
        <f t="shared" si="7"/>
        <v>-7.4670559941843955</v>
      </c>
      <c r="G19" s="52">
        <f t="shared" si="11"/>
        <v>0</v>
      </c>
      <c r="H19" s="53">
        <f t="shared" si="8"/>
        <v>-7.4670559941843955</v>
      </c>
      <c r="I19" s="53">
        <f t="shared" si="9"/>
        <v>3.7829440058156045</v>
      </c>
      <c r="J19" s="53">
        <f t="shared" si="10"/>
        <v>-81.08527997092196</v>
      </c>
      <c r="K19" s="17">
        <f t="shared" si="3"/>
        <v>0.783526166468459</v>
      </c>
      <c r="L19" s="52">
        <f t="shared" si="0"/>
        <v>2.9640356148415363</v>
      </c>
      <c r="M19" s="52">
        <f t="shared" si="4"/>
        <v>-106.70880093051863</v>
      </c>
      <c r="N19" s="17">
        <f t="shared" si="1"/>
        <v>1.2527665792290734</v>
      </c>
      <c r="O19" s="52">
        <f t="shared" si="2"/>
        <v>4.739145821580743</v>
      </c>
      <c r="P19" s="52">
        <f t="shared" si="5"/>
        <v>-77.72385339437764</v>
      </c>
    </row>
    <row r="20" spans="1:16" ht="13.5">
      <c r="A20" s="43">
        <v>20</v>
      </c>
      <c r="B20" s="41">
        <v>6</v>
      </c>
      <c r="C20" s="41"/>
      <c r="D20" s="16">
        <f t="shared" si="12"/>
        <v>3.782944005815604</v>
      </c>
      <c r="E20" s="41">
        <f t="shared" si="6"/>
        <v>11.25</v>
      </c>
      <c r="F20" s="42">
        <f t="shared" si="7"/>
        <v>-7.4670559941843955</v>
      </c>
      <c r="G20" s="52">
        <f t="shared" si="11"/>
        <v>0</v>
      </c>
      <c r="H20" s="53">
        <f t="shared" si="8"/>
        <v>-7.4670559941843955</v>
      </c>
      <c r="I20" s="53">
        <f t="shared" si="9"/>
        <v>3.7829440058156045</v>
      </c>
      <c r="J20" s="53">
        <f t="shared" si="10"/>
        <v>-77.30233596510635</v>
      </c>
      <c r="K20" s="17">
        <f t="shared" si="3"/>
        <v>0.7462153966366276</v>
      </c>
      <c r="L20" s="52">
        <f t="shared" si="0"/>
        <v>2.822891061753844</v>
      </c>
      <c r="M20" s="52">
        <f t="shared" si="4"/>
        <v>-103.88590986876478</v>
      </c>
      <c r="N20" s="17">
        <f t="shared" si="1"/>
        <v>1.310521622202097</v>
      </c>
      <c r="O20" s="52">
        <f t="shared" si="2"/>
        <v>4.957629915201165</v>
      </c>
      <c r="P20" s="52">
        <f t="shared" si="5"/>
        <v>-72.76622347917647</v>
      </c>
    </row>
    <row r="21" spans="1:16" ht="13.5">
      <c r="A21" s="43">
        <v>21</v>
      </c>
      <c r="B21" s="41">
        <v>7</v>
      </c>
      <c r="C21" s="41"/>
      <c r="D21" s="42">
        <f t="shared" si="12"/>
        <v>3.782944005815604</v>
      </c>
      <c r="E21" s="41">
        <f t="shared" si="6"/>
        <v>11.25</v>
      </c>
      <c r="F21" s="42">
        <f t="shared" si="7"/>
        <v>-7.4670559941843955</v>
      </c>
      <c r="G21" s="52">
        <f t="shared" si="11"/>
        <v>0</v>
      </c>
      <c r="H21" s="53">
        <f t="shared" si="8"/>
        <v>-7.4670559941843955</v>
      </c>
      <c r="I21" s="53">
        <f t="shared" si="9"/>
        <v>3.7829440058156045</v>
      </c>
      <c r="J21" s="53">
        <f t="shared" si="10"/>
        <v>-73.51939195929074</v>
      </c>
      <c r="K21" s="17">
        <f t="shared" si="3"/>
        <v>0.7106813301301215</v>
      </c>
      <c r="L21" s="52">
        <f t="shared" si="0"/>
        <v>2.6884676778608037</v>
      </c>
      <c r="M21" s="52">
        <f t="shared" si="4"/>
        <v>-101.19744219090398</v>
      </c>
      <c r="N21" s="17">
        <f t="shared" si="1"/>
        <v>1.370939288080394</v>
      </c>
      <c r="O21" s="52">
        <f t="shared" si="2"/>
        <v>5.186186562180838</v>
      </c>
      <c r="P21" s="52">
        <f t="shared" si="5"/>
        <v>-67.58003691699564</v>
      </c>
    </row>
    <row r="22" spans="1:16" ht="13.5">
      <c r="A22" s="43">
        <v>22</v>
      </c>
      <c r="B22" s="41">
        <v>8</v>
      </c>
      <c r="C22" s="41"/>
      <c r="D22" s="42">
        <f t="shared" si="12"/>
        <v>3.782944005815604</v>
      </c>
      <c r="E22" s="41">
        <f t="shared" si="6"/>
        <v>11.25</v>
      </c>
      <c r="F22" s="42">
        <f t="shared" si="7"/>
        <v>-7.4670559941843955</v>
      </c>
      <c r="G22" s="52">
        <f t="shared" si="11"/>
        <v>0</v>
      </c>
      <c r="H22" s="53">
        <f t="shared" si="8"/>
        <v>-7.4670559941843955</v>
      </c>
      <c r="I22" s="53">
        <f t="shared" si="9"/>
        <v>3.7829440058156045</v>
      </c>
      <c r="J22" s="53">
        <f t="shared" si="10"/>
        <v>-69.73644795347514</v>
      </c>
      <c r="K22" s="17">
        <f t="shared" si="3"/>
        <v>0.6768393620286872</v>
      </c>
      <c r="L22" s="52">
        <f t="shared" si="0"/>
        <v>2.56044540748648</v>
      </c>
      <c r="M22" s="52">
        <f t="shared" si="4"/>
        <v>-98.6369967834175</v>
      </c>
      <c r="N22" s="17">
        <f t="shared" si="1"/>
        <v>1.4341423291011837</v>
      </c>
      <c r="O22" s="52">
        <f t="shared" si="2"/>
        <v>5.425280127359753</v>
      </c>
      <c r="P22" s="52">
        <f t="shared" si="5"/>
        <v>-62.15475678963588</v>
      </c>
    </row>
    <row r="23" spans="1:16" ht="13.5">
      <c r="A23" s="60">
        <v>23</v>
      </c>
      <c r="B23" s="41">
        <v>9</v>
      </c>
      <c r="C23" s="41"/>
      <c r="D23" s="42">
        <f t="shared" si="12"/>
        <v>3.782944005815604</v>
      </c>
      <c r="E23" s="41"/>
      <c r="F23" s="42">
        <f t="shared" si="7"/>
        <v>3.782944005815604</v>
      </c>
      <c r="G23" s="53">
        <f aca="true" t="shared" si="13" ref="G23:G29">F23*$J$7</f>
        <v>1.891472002907802</v>
      </c>
      <c r="H23" s="53">
        <f t="shared" si="8"/>
        <v>1.891472002907802</v>
      </c>
      <c r="I23" s="53">
        <f t="shared" si="9"/>
        <v>1.891472002907802</v>
      </c>
      <c r="J23" s="53">
        <f t="shared" si="10"/>
        <v>-67.84497595056733</v>
      </c>
      <c r="K23" s="17">
        <f t="shared" si="3"/>
        <v>0.6446089162177973</v>
      </c>
      <c r="L23" s="52">
        <f t="shared" si="0"/>
        <v>1.2192597178507045</v>
      </c>
      <c r="M23" s="52">
        <f t="shared" si="4"/>
        <v>-97.4177370655668</v>
      </c>
      <c r="N23" s="17">
        <f t="shared" si="1"/>
        <v>1.5002591566251446</v>
      </c>
      <c r="O23" s="52">
        <f t="shared" si="2"/>
        <v>2.837698191862532</v>
      </c>
      <c r="P23" s="52">
        <f t="shared" si="5"/>
        <v>-59.317058597773354</v>
      </c>
    </row>
    <row r="24" spans="1:16" ht="13.5">
      <c r="A24" s="60">
        <v>24</v>
      </c>
      <c r="B24" s="41">
        <v>10</v>
      </c>
      <c r="C24" s="41"/>
      <c r="D24" s="42">
        <f t="shared" si="12"/>
        <v>3.782944005815604</v>
      </c>
      <c r="E24" s="41"/>
      <c r="F24" s="42">
        <f t="shared" si="7"/>
        <v>3.782944005815604</v>
      </c>
      <c r="G24" s="53">
        <f t="shared" si="13"/>
        <v>1.891472002907802</v>
      </c>
      <c r="H24" s="53">
        <f t="shared" si="8"/>
        <v>1.891472002907802</v>
      </c>
      <c r="I24" s="53">
        <f t="shared" si="9"/>
        <v>1.891472002907802</v>
      </c>
      <c r="J24" s="53">
        <f t="shared" si="10"/>
        <v>-65.95350394765953</v>
      </c>
      <c r="K24" s="17">
        <f t="shared" si="3"/>
        <v>0.6139132535407593</v>
      </c>
      <c r="L24" s="52">
        <f t="shared" si="0"/>
        <v>1.1611997312863853</v>
      </c>
      <c r="M24" s="52">
        <f t="shared" si="4"/>
        <v>-96.25653733428041</v>
      </c>
      <c r="N24" s="17">
        <f t="shared" si="1"/>
        <v>1.569424102033314</v>
      </c>
      <c r="O24" s="52">
        <f t="shared" si="2"/>
        <v>2.968521749684731</v>
      </c>
      <c r="P24" s="52">
        <f t="shared" si="5"/>
        <v>-56.34853684808862</v>
      </c>
    </row>
    <row r="25" spans="1:16" ht="13.5">
      <c r="A25" s="43">
        <v>25</v>
      </c>
      <c r="B25" s="11">
        <v>11</v>
      </c>
      <c r="C25" s="11"/>
      <c r="D25" s="16">
        <f t="shared" si="12"/>
        <v>3.782944005815604</v>
      </c>
      <c r="E25" s="11"/>
      <c r="F25" s="16">
        <f t="shared" si="7"/>
        <v>3.782944005815604</v>
      </c>
      <c r="G25" s="52">
        <f t="shared" si="13"/>
        <v>1.891472002907802</v>
      </c>
      <c r="H25" s="52">
        <f t="shared" si="8"/>
        <v>1.891472002907802</v>
      </c>
      <c r="I25" s="52">
        <f t="shared" si="9"/>
        <v>1.891472002907802</v>
      </c>
      <c r="J25" s="52">
        <f t="shared" si="10"/>
        <v>-64.06203194475172</v>
      </c>
      <c r="K25" s="17">
        <f t="shared" si="3"/>
        <v>0.5846792890864374</v>
      </c>
      <c r="L25" s="52">
        <f t="shared" si="0"/>
        <v>1.1059045059870336</v>
      </c>
      <c r="M25" s="52">
        <f t="shared" si="4"/>
        <v>-95.15063282829338</v>
      </c>
      <c r="N25" s="17">
        <f t="shared" si="1"/>
        <v>1.6417776896518572</v>
      </c>
      <c r="O25" s="52">
        <f t="shared" si="2"/>
        <v>3.105376534975142</v>
      </c>
      <c r="P25" s="52">
        <f t="shared" si="5"/>
        <v>-53.24316031311348</v>
      </c>
    </row>
    <row r="26" spans="1:16" ht="13.5">
      <c r="A26" s="60">
        <v>26</v>
      </c>
      <c r="B26" s="41">
        <v>12</v>
      </c>
      <c r="C26" s="41"/>
      <c r="D26" s="42">
        <f t="shared" si="12"/>
        <v>3.782944005815604</v>
      </c>
      <c r="E26" s="41"/>
      <c r="F26" s="42">
        <f t="shared" si="7"/>
        <v>3.782944005815604</v>
      </c>
      <c r="G26" s="53">
        <f t="shared" si="13"/>
        <v>1.891472002907802</v>
      </c>
      <c r="H26" s="53">
        <f t="shared" si="8"/>
        <v>1.891472002907802</v>
      </c>
      <c r="I26" s="53">
        <f t="shared" si="9"/>
        <v>1.891472002907802</v>
      </c>
      <c r="J26" s="53">
        <f t="shared" si="10"/>
        <v>-62.17055994184392</v>
      </c>
      <c r="K26" s="17">
        <f t="shared" si="3"/>
        <v>0.5568374181775595</v>
      </c>
      <c r="L26" s="52">
        <f t="shared" si="0"/>
        <v>1.0532423866543177</v>
      </c>
      <c r="M26" s="52">
        <f t="shared" si="4"/>
        <v>-94.09739044163906</v>
      </c>
      <c r="N26" s="17">
        <f t="shared" si="1"/>
        <v>1.717466922259216</v>
      </c>
      <c r="O26" s="52">
        <f t="shared" si="2"/>
        <v>3.2485405993735377</v>
      </c>
      <c r="P26" s="52">
        <f t="shared" si="5"/>
        <v>-49.99461971373994</v>
      </c>
    </row>
    <row r="27" spans="1:16" ht="13.5">
      <c r="A27" s="60">
        <v>27</v>
      </c>
      <c r="B27" s="41">
        <v>13</v>
      </c>
      <c r="C27" s="41"/>
      <c r="D27" s="42">
        <f t="shared" si="12"/>
        <v>3.782944005815604</v>
      </c>
      <c r="E27" s="41"/>
      <c r="F27" s="42">
        <f t="shared" si="7"/>
        <v>3.782944005815604</v>
      </c>
      <c r="G27" s="53">
        <f t="shared" si="13"/>
        <v>1.891472002907802</v>
      </c>
      <c r="H27" s="53">
        <f t="shared" si="8"/>
        <v>1.891472002907802</v>
      </c>
      <c r="I27" s="53">
        <f t="shared" si="9"/>
        <v>1.891472002907802</v>
      </c>
      <c r="J27" s="53">
        <f t="shared" si="10"/>
        <v>-60.279087938936115</v>
      </c>
      <c r="K27" s="17">
        <f t="shared" si="3"/>
        <v>0.5303213506452946</v>
      </c>
      <c r="L27" s="52">
        <f t="shared" si="0"/>
        <v>1.0030879872898262</v>
      </c>
      <c r="M27" s="52">
        <f t="shared" si="4"/>
        <v>-93.09430245434923</v>
      </c>
      <c r="N27" s="17">
        <f t="shared" si="1"/>
        <v>1.7966455797557057</v>
      </c>
      <c r="O27" s="52">
        <f t="shared" si="2"/>
        <v>3.3983048132559737</v>
      </c>
      <c r="P27" s="52">
        <f t="shared" si="5"/>
        <v>-46.59631490048396</v>
      </c>
    </row>
    <row r="28" spans="1:16" ht="13.5">
      <c r="A28" s="58">
        <v>28</v>
      </c>
      <c r="B28" s="33">
        <v>14</v>
      </c>
      <c r="C28" s="11"/>
      <c r="D28" s="16">
        <f t="shared" si="12"/>
        <v>3.782944005815604</v>
      </c>
      <c r="E28" s="11"/>
      <c r="F28" s="16">
        <f t="shared" si="7"/>
        <v>3.782944005815604</v>
      </c>
      <c r="G28" s="52">
        <f t="shared" si="13"/>
        <v>1.891472002907802</v>
      </c>
      <c r="H28" s="52">
        <f t="shared" si="8"/>
        <v>1.891472002907802</v>
      </c>
      <c r="I28" s="52">
        <f t="shared" si="9"/>
        <v>1.891472002907802</v>
      </c>
      <c r="J28" s="54">
        <f t="shared" si="10"/>
        <v>-58.38761593602831</v>
      </c>
      <c r="K28" s="17">
        <f t="shared" si="3"/>
        <v>0.5050679529955189</v>
      </c>
      <c r="L28" s="52">
        <f t="shared" si="0"/>
        <v>0.9553218926569778</v>
      </c>
      <c r="M28" s="52">
        <f t="shared" si="4"/>
        <v>-92.13898056169225</v>
      </c>
      <c r="N28" s="17">
        <f t="shared" si="1"/>
        <v>1.8794745316023769</v>
      </c>
      <c r="O28" s="52">
        <f t="shared" si="2"/>
        <v>3.554973456704151</v>
      </c>
      <c r="P28" s="52">
        <f t="shared" si="5"/>
        <v>-43.04134144377981</v>
      </c>
    </row>
    <row r="29" spans="1:16" ht="13.5">
      <c r="A29" s="58">
        <v>29</v>
      </c>
      <c r="B29" s="33">
        <v>15</v>
      </c>
      <c r="C29" s="20">
        <f>(-0.1*F4)+(-C14)</f>
        <v>-20</v>
      </c>
      <c r="D29" s="16">
        <f t="shared" si="12"/>
        <v>3.782944005815604</v>
      </c>
      <c r="E29" s="11"/>
      <c r="F29" s="16">
        <f t="shared" si="7"/>
        <v>3.782944005815604</v>
      </c>
      <c r="G29" s="52">
        <f t="shared" si="13"/>
        <v>1.891472002907802</v>
      </c>
      <c r="H29" s="52">
        <f t="shared" si="8"/>
        <v>1.891472002907802</v>
      </c>
      <c r="I29" s="52">
        <f>H29+E29-C29</f>
        <v>21.8914720029078</v>
      </c>
      <c r="J29" s="54">
        <f t="shared" si="10"/>
        <v>-36.49614393312051</v>
      </c>
      <c r="K29" s="17">
        <f t="shared" si="3"/>
        <v>0.4810170980909702</v>
      </c>
      <c r="L29" s="53">
        <f t="shared" si="0"/>
        <v>10.53017233577843</v>
      </c>
      <c r="M29" s="55">
        <f t="shared" si="4"/>
        <v>-81.60880822591382</v>
      </c>
      <c r="N29" s="17">
        <f t="shared" si="1"/>
        <v>1.9661220636639347</v>
      </c>
      <c r="O29" s="53">
        <f t="shared" si="2"/>
        <v>43.041306110998335</v>
      </c>
      <c r="P29" s="55">
        <f t="shared" si="5"/>
        <v>-3.533278147216379E-05</v>
      </c>
    </row>
    <row r="30" spans="1:13" ht="13.5">
      <c r="A30" s="43">
        <v>30</v>
      </c>
      <c r="G30" s="28" t="s">
        <v>34</v>
      </c>
      <c r="H30" s="7">
        <v>11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111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$I$4*$O$3*L3*D32</f>
        <v>26.480608040709225</v>
      </c>
      <c r="E35" s="17">
        <f>$E$7</f>
        <v>0</v>
      </c>
      <c r="F35" s="81"/>
      <c r="G35" s="39">
        <f>$G$7</f>
        <v>1</v>
      </c>
      <c r="H35" s="39">
        <f>$H$7</f>
        <v>1</v>
      </c>
      <c r="I35" s="39">
        <f>$I$7</f>
        <v>1</v>
      </c>
      <c r="J35" s="21">
        <v>0.5</v>
      </c>
      <c r="K35" s="18">
        <v>0.05</v>
      </c>
      <c r="L35" s="24"/>
      <c r="M35" s="24">
        <f>M57</f>
        <v>57.4782224374324</v>
      </c>
      <c r="N35" s="24">
        <v>0.1010954621696491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1.4699409586481431</v>
      </c>
      <c r="O38" s="16">
        <f aca="true" t="shared" si="16" ref="O38:O57">I38*N38</f>
        <v>-20.553517478450193</v>
      </c>
      <c r="P38" s="16">
        <f>O38</f>
        <v>-20.553517478450193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1.3349804891137267</v>
      </c>
      <c r="O39" s="16">
        <f t="shared" si="16"/>
        <v>-43.5549950911777</v>
      </c>
      <c r="P39" s="16">
        <f aca="true" t="shared" si="19" ref="P39:P57">O39+P38</f>
        <v>-64.10851256962789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1.2124112168105932</v>
      </c>
      <c r="O40" s="16">
        <f t="shared" si="16"/>
        <v>-39.556057206297936</v>
      </c>
      <c r="P40" s="16">
        <f t="shared" si="19"/>
        <v>-103.66456977592583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1.1010954621696492</v>
      </c>
      <c r="O41" s="16">
        <f t="shared" si="16"/>
        <v>-15.396118254953196</v>
      </c>
      <c r="P41" s="16">
        <f t="shared" si="19"/>
        <v>-119.06068803087902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-128.3823855487406</v>
      </c>
    </row>
    <row r="43" spans="1:16" ht="13.5">
      <c r="A43" s="43">
        <v>43</v>
      </c>
      <c r="B43" s="11">
        <v>1</v>
      </c>
      <c r="C43" s="11"/>
      <c r="D43" s="16">
        <f>$D$35*G35*(1+$E$7)^(B43-1)*G35</f>
        <v>26.480608040709225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15.993698333114953</v>
      </c>
      <c r="G43" s="16">
        <f aca="true" t="shared" si="22" ref="G43:G50">F43*(1-$J$7)</f>
        <v>7.996849166557476</v>
      </c>
      <c r="H43" s="16">
        <f aca="true" t="shared" si="23" ref="H43:H57">F43-G43</f>
        <v>7.996849166557476</v>
      </c>
      <c r="I43" s="16">
        <f aca="true" t="shared" si="24" ref="I43:I56">H43+E43</f>
        <v>18.483758874151746</v>
      </c>
      <c r="J43" s="16">
        <f aca="true" t="shared" si="25" ref="J43:J57">I43+J42</f>
        <v>-74.73321630446401</v>
      </c>
      <c r="K43" s="18">
        <f t="shared" si="17"/>
        <v>0.9523809523809523</v>
      </c>
      <c r="L43" s="16">
        <f t="shared" si="14"/>
        <v>17.60357988014452</v>
      </c>
      <c r="M43" s="16">
        <f t="shared" si="18"/>
        <v>-97.13436922765354</v>
      </c>
      <c r="N43" s="18">
        <f t="shared" si="15"/>
        <v>0.9081864691636763</v>
      </c>
      <c r="O43" s="16">
        <f t="shared" si="16"/>
        <v>16.786699708788642</v>
      </c>
      <c r="P43" s="16">
        <f t="shared" si="19"/>
        <v>-111.59568583995194</v>
      </c>
    </row>
    <row r="44" spans="1:16" ht="13.5">
      <c r="A44" s="43">
        <v>44</v>
      </c>
      <c r="B44" s="41">
        <v>2</v>
      </c>
      <c r="C44" s="41"/>
      <c r="D44" s="42">
        <f>$D$35*H35*(1+E35)^(B44-1)*H35</f>
        <v>26.480608040709225</v>
      </c>
      <c r="E44" s="66">
        <f t="shared" si="20"/>
        <v>10.486909707594272</v>
      </c>
      <c r="F44" s="42">
        <f t="shared" si="21"/>
        <v>15.993698333114953</v>
      </c>
      <c r="G44" s="42">
        <f t="shared" si="22"/>
        <v>7.996849166557476</v>
      </c>
      <c r="H44" s="42">
        <f t="shared" si="23"/>
        <v>7.996849166557476</v>
      </c>
      <c r="I44" s="42">
        <f t="shared" si="24"/>
        <v>18.483758874151746</v>
      </c>
      <c r="J44" s="42">
        <f t="shared" si="25"/>
        <v>-56.24945743031226</v>
      </c>
      <c r="K44" s="18">
        <f t="shared" si="17"/>
        <v>0.9070294784580498</v>
      </c>
      <c r="L44" s="16">
        <f t="shared" si="14"/>
        <v>16.76531417156621</v>
      </c>
      <c r="M44" s="16">
        <f t="shared" si="18"/>
        <v>-80.36905505608732</v>
      </c>
      <c r="N44" s="18">
        <f t="shared" si="15"/>
        <v>0.8248026627719853</v>
      </c>
      <c r="O44" s="16">
        <f t="shared" si="16"/>
        <v>15.245453537435674</v>
      </c>
      <c r="P44" s="16">
        <f t="shared" si="19"/>
        <v>-96.35023230251626</v>
      </c>
    </row>
    <row r="45" spans="1:16" ht="13.5">
      <c r="A45" s="60">
        <v>45</v>
      </c>
      <c r="B45" s="41">
        <v>3</v>
      </c>
      <c r="C45" s="41"/>
      <c r="D45" s="42">
        <f>$D$35*I35*(1+E35)^(B45-1)*I35</f>
        <v>26.480608040709225</v>
      </c>
      <c r="E45" s="66">
        <f t="shared" si="20"/>
        <v>10.486909707594272</v>
      </c>
      <c r="F45" s="42">
        <f t="shared" si="21"/>
        <v>15.993698333114953</v>
      </c>
      <c r="G45" s="42">
        <f t="shared" si="22"/>
        <v>7.996849166557476</v>
      </c>
      <c r="H45" s="42">
        <f t="shared" si="23"/>
        <v>7.996849166557476</v>
      </c>
      <c r="I45" s="42">
        <f t="shared" si="24"/>
        <v>18.483758874151746</v>
      </c>
      <c r="J45" s="42">
        <f t="shared" si="25"/>
        <v>-37.765698556160515</v>
      </c>
      <c r="K45" s="18">
        <f t="shared" si="17"/>
        <v>0.863837598531476</v>
      </c>
      <c r="L45" s="16">
        <f t="shared" si="14"/>
        <v>15.966965877682103</v>
      </c>
      <c r="M45" s="16">
        <f t="shared" si="18"/>
        <v>-64.40208917840522</v>
      </c>
      <c r="N45" s="18">
        <f t="shared" si="15"/>
        <v>0.7490746180596878</v>
      </c>
      <c r="O45" s="16">
        <f t="shared" si="16"/>
        <v>13.845714618962583</v>
      </c>
      <c r="P45" s="16">
        <f t="shared" si="19"/>
        <v>-82.50451768355367</v>
      </c>
    </row>
    <row r="46" spans="1:16" ht="13.5">
      <c r="A46" s="60">
        <v>46</v>
      </c>
      <c r="B46" s="41">
        <v>4</v>
      </c>
      <c r="C46" s="41"/>
      <c r="D46" s="42">
        <f>$D$35*(1+$E$7)^(B46-1)</f>
        <v>26.480608040709225</v>
      </c>
      <c r="E46" s="66">
        <f t="shared" si="20"/>
        <v>10.486909707594272</v>
      </c>
      <c r="F46" s="42">
        <f t="shared" si="21"/>
        <v>15.993698333114953</v>
      </c>
      <c r="G46" s="42">
        <f t="shared" si="22"/>
        <v>7.996849166557476</v>
      </c>
      <c r="H46" s="42">
        <f t="shared" si="23"/>
        <v>7.996849166557476</v>
      </c>
      <c r="I46" s="42">
        <f t="shared" si="24"/>
        <v>18.483758874151746</v>
      </c>
      <c r="J46" s="42">
        <f t="shared" si="25"/>
        <v>-19.28193968200877</v>
      </c>
      <c r="K46" s="18">
        <f t="shared" si="17"/>
        <v>0.822702474791882</v>
      </c>
      <c r="L46" s="16">
        <f t="shared" si="14"/>
        <v>15.206634169221052</v>
      </c>
      <c r="M46" s="16">
        <f t="shared" si="18"/>
        <v>-49.195455009184165</v>
      </c>
      <c r="N46" s="18">
        <f t="shared" si="15"/>
        <v>0.6802994325157573</v>
      </c>
      <c r="O46" s="16">
        <f t="shared" si="16"/>
        <v>12.574490672843526</v>
      </c>
      <c r="P46" s="16">
        <f t="shared" si="19"/>
        <v>-69.93002701071015</v>
      </c>
    </row>
    <row r="47" spans="1:16" ht="13.5">
      <c r="A47" s="58">
        <v>47</v>
      </c>
      <c r="B47" s="33">
        <v>5</v>
      </c>
      <c r="C47" s="41"/>
      <c r="D47" s="42">
        <f aca="true" t="shared" si="26" ref="D47:D57">$D$35*(1+$E$7)^(B47-1)</f>
        <v>26.480608040709225</v>
      </c>
      <c r="E47" s="66">
        <f t="shared" si="20"/>
        <v>10.486909707594272</v>
      </c>
      <c r="F47" s="42">
        <f t="shared" si="21"/>
        <v>15.993698333114953</v>
      </c>
      <c r="G47" s="42">
        <f t="shared" si="22"/>
        <v>7.996849166557476</v>
      </c>
      <c r="H47" s="42">
        <f t="shared" si="23"/>
        <v>7.996849166557476</v>
      </c>
      <c r="I47" s="42">
        <f t="shared" si="24"/>
        <v>18.483758874151746</v>
      </c>
      <c r="J47" s="62">
        <f t="shared" si="25"/>
        <v>-0.7981808078570225</v>
      </c>
      <c r="K47" s="18">
        <f t="shared" si="17"/>
        <v>0.783526166468459</v>
      </c>
      <c r="L47" s="16">
        <f t="shared" si="14"/>
        <v>14.482508732591477</v>
      </c>
      <c r="M47" s="16">
        <f t="shared" si="18"/>
        <v>-34.71294627659269</v>
      </c>
      <c r="N47" s="18">
        <f t="shared" si="15"/>
        <v>0.6178387395905383</v>
      </c>
      <c r="O47" s="16">
        <f t="shared" si="16"/>
        <v>11.41998228570134</v>
      </c>
      <c r="P47" s="16">
        <f t="shared" si="19"/>
        <v>-58.51004472500881</v>
      </c>
    </row>
    <row r="48" spans="1:16" ht="13.5">
      <c r="A48" s="58">
        <v>48</v>
      </c>
      <c r="B48" s="33">
        <v>6</v>
      </c>
      <c r="C48" s="11"/>
      <c r="D48" s="42">
        <f t="shared" si="26"/>
        <v>26.480608040709225</v>
      </c>
      <c r="E48" s="40">
        <f t="shared" si="20"/>
        <v>10.486909707594272</v>
      </c>
      <c r="F48" s="16">
        <f t="shared" si="21"/>
        <v>15.993698333114953</v>
      </c>
      <c r="G48" s="16">
        <f t="shared" si="22"/>
        <v>7.996849166557476</v>
      </c>
      <c r="H48" s="16">
        <f t="shared" si="23"/>
        <v>7.996849166557476</v>
      </c>
      <c r="I48" s="16">
        <f t="shared" si="24"/>
        <v>18.483758874151746</v>
      </c>
      <c r="J48" s="62">
        <f t="shared" si="25"/>
        <v>17.685578066294724</v>
      </c>
      <c r="K48" s="18">
        <f t="shared" si="17"/>
        <v>0.7462153966366276</v>
      </c>
      <c r="L48" s="16">
        <f t="shared" si="14"/>
        <v>13.792865459610931</v>
      </c>
      <c r="M48" s="16">
        <f t="shared" si="18"/>
        <v>-20.92008081698176</v>
      </c>
      <c r="N48" s="18">
        <f t="shared" si="15"/>
        <v>0.5611127834212671</v>
      </c>
      <c r="O48" s="16">
        <f t="shared" si="16"/>
        <v>10.371473389962834</v>
      </c>
      <c r="P48" s="16">
        <f t="shared" si="19"/>
        <v>-48.13857133504598</v>
      </c>
    </row>
    <row r="49" spans="1:16" ht="13.5">
      <c r="A49" s="60">
        <v>49</v>
      </c>
      <c r="B49" s="41">
        <v>7</v>
      </c>
      <c r="C49" s="41"/>
      <c r="D49" s="42">
        <f t="shared" si="26"/>
        <v>26.480608040709225</v>
      </c>
      <c r="E49" s="66">
        <f t="shared" si="20"/>
        <v>10.486909707594272</v>
      </c>
      <c r="F49" s="42">
        <f t="shared" si="21"/>
        <v>15.993698333114953</v>
      </c>
      <c r="G49" s="42">
        <f t="shared" si="22"/>
        <v>7.996849166557476</v>
      </c>
      <c r="H49" s="42">
        <f t="shared" si="23"/>
        <v>7.996849166557476</v>
      </c>
      <c r="I49" s="42">
        <f t="shared" si="24"/>
        <v>18.483758874151746</v>
      </c>
      <c r="J49" s="42">
        <f t="shared" si="25"/>
        <v>36.16933694044647</v>
      </c>
      <c r="K49" s="18">
        <f t="shared" si="17"/>
        <v>0.7106813301301215</v>
      </c>
      <c r="L49" s="16">
        <f t="shared" si="14"/>
        <v>13.1360623424866</v>
      </c>
      <c r="M49" s="16">
        <f t="shared" si="18"/>
        <v>-7.784018474495159</v>
      </c>
      <c r="N49" s="18">
        <f t="shared" si="15"/>
        <v>0.5095950375779632</v>
      </c>
      <c r="O49" s="16">
        <f t="shared" si="16"/>
        <v>9.41923179805537</v>
      </c>
      <c r="P49" s="16">
        <f t="shared" si="19"/>
        <v>-38.71933953699061</v>
      </c>
    </row>
    <row r="50" spans="1:16" ht="13.5">
      <c r="A50" s="43">
        <v>50</v>
      </c>
      <c r="B50" s="41">
        <v>8</v>
      </c>
      <c r="C50" s="41"/>
      <c r="D50" s="42">
        <f t="shared" si="26"/>
        <v>26.480608040709225</v>
      </c>
      <c r="E50" s="66">
        <f t="shared" si="20"/>
        <v>10.486909707594272</v>
      </c>
      <c r="F50" s="42">
        <f t="shared" si="21"/>
        <v>15.993698333114953</v>
      </c>
      <c r="G50" s="42">
        <f t="shared" si="22"/>
        <v>7.996849166557476</v>
      </c>
      <c r="H50" s="42">
        <f t="shared" si="23"/>
        <v>7.996849166557476</v>
      </c>
      <c r="I50" s="42">
        <f t="shared" si="24"/>
        <v>18.483758874151746</v>
      </c>
      <c r="J50" s="42">
        <f t="shared" si="25"/>
        <v>54.65309581459822</v>
      </c>
      <c r="K50" s="18">
        <f t="shared" si="17"/>
        <v>0.6768393620286872</v>
      </c>
      <c r="L50" s="16">
        <f t="shared" si="14"/>
        <v>12.510535564272955</v>
      </c>
      <c r="M50" s="16">
        <f t="shared" si="18"/>
        <v>4.726517089777795</v>
      </c>
      <c r="N50" s="18">
        <f t="shared" si="15"/>
        <v>0.46280731788126134</v>
      </c>
      <c r="O50" s="16">
        <f t="shared" si="16"/>
        <v>8.554418868910133</v>
      </c>
      <c r="P50" s="16">
        <f t="shared" si="19"/>
        <v>-30.164920668080477</v>
      </c>
    </row>
    <row r="51" spans="1:16" ht="13.5">
      <c r="A51" s="43">
        <v>51</v>
      </c>
      <c r="B51" s="11">
        <v>9</v>
      </c>
      <c r="C51" s="11"/>
      <c r="D51" s="42">
        <f t="shared" si="26"/>
        <v>26.480608040709225</v>
      </c>
      <c r="E51" s="11"/>
      <c r="F51" s="16">
        <f t="shared" si="21"/>
        <v>26.480608040709225</v>
      </c>
      <c r="G51" s="16">
        <f aca="true" t="shared" si="27" ref="G51:G57">F51*$J$7</f>
        <v>13.240304020354612</v>
      </c>
      <c r="H51" s="16">
        <f t="shared" si="23"/>
        <v>13.240304020354612</v>
      </c>
      <c r="I51" s="16">
        <f t="shared" si="24"/>
        <v>13.240304020354612</v>
      </c>
      <c r="J51" s="16">
        <f t="shared" si="25"/>
        <v>67.89339983495283</v>
      </c>
      <c r="K51" s="18">
        <f t="shared" si="17"/>
        <v>0.6446089162177973</v>
      </c>
      <c r="L51" s="16">
        <f t="shared" si="14"/>
        <v>8.53481802495493</v>
      </c>
      <c r="M51" s="16">
        <f t="shared" si="18"/>
        <v>13.261335114732725</v>
      </c>
      <c r="N51" s="18">
        <f t="shared" si="15"/>
        <v>0.4203153439296939</v>
      </c>
      <c r="O51" s="16">
        <f t="shared" si="16"/>
        <v>5.5651029380490575</v>
      </c>
      <c r="P51" s="16">
        <f t="shared" si="19"/>
        <v>-24.59981773003142</v>
      </c>
    </row>
    <row r="52" spans="1:16" ht="13.5">
      <c r="A52" s="43">
        <v>52</v>
      </c>
      <c r="B52" s="11">
        <v>10</v>
      </c>
      <c r="C52" s="11"/>
      <c r="D52" s="42">
        <f t="shared" si="26"/>
        <v>26.480608040709225</v>
      </c>
      <c r="E52" s="11"/>
      <c r="F52" s="16">
        <f t="shared" si="21"/>
        <v>26.480608040709225</v>
      </c>
      <c r="G52" s="16">
        <f t="shared" si="27"/>
        <v>13.240304020354612</v>
      </c>
      <c r="H52" s="16">
        <f t="shared" si="23"/>
        <v>13.240304020354612</v>
      </c>
      <c r="I52" s="16">
        <f t="shared" si="24"/>
        <v>13.240304020354612</v>
      </c>
      <c r="J52" s="16">
        <f t="shared" si="25"/>
        <v>81.13370385530744</v>
      </c>
      <c r="K52" s="18">
        <f t="shared" si="17"/>
        <v>0.6139132535407593</v>
      </c>
      <c r="L52" s="16">
        <f t="shared" si="14"/>
        <v>8.128398119004697</v>
      </c>
      <c r="M52" s="16">
        <f t="shared" si="18"/>
        <v>21.389733233737424</v>
      </c>
      <c r="N52" s="18">
        <f t="shared" si="15"/>
        <v>0.38172470813882503</v>
      </c>
      <c r="O52" s="16">
        <f t="shared" si="16"/>
        <v>5.054151187839176</v>
      </c>
      <c r="P52" s="16">
        <f t="shared" si="19"/>
        <v>-19.545666542192244</v>
      </c>
    </row>
    <row r="53" spans="1:16" ht="13.5">
      <c r="A53" s="43">
        <v>53</v>
      </c>
      <c r="B53" s="11">
        <v>11</v>
      </c>
      <c r="C53" s="11"/>
      <c r="D53" s="42">
        <f t="shared" si="26"/>
        <v>26.480608040709225</v>
      </c>
      <c r="E53" s="11"/>
      <c r="F53" s="16">
        <f t="shared" si="21"/>
        <v>26.480608040709225</v>
      </c>
      <c r="G53" s="16">
        <f t="shared" si="27"/>
        <v>13.240304020354612</v>
      </c>
      <c r="H53" s="16">
        <f t="shared" si="23"/>
        <v>13.240304020354612</v>
      </c>
      <c r="I53" s="16">
        <f t="shared" si="24"/>
        <v>13.240304020354612</v>
      </c>
      <c r="J53" s="16">
        <f t="shared" si="25"/>
        <v>94.37400787566206</v>
      </c>
      <c r="K53" s="18">
        <f t="shared" si="17"/>
        <v>0.5846792890864374</v>
      </c>
      <c r="L53" s="16">
        <f t="shared" si="14"/>
        <v>7.741331541909234</v>
      </c>
      <c r="M53" s="16">
        <f t="shared" si="18"/>
        <v>29.131064775646657</v>
      </c>
      <c r="N53" s="18">
        <f t="shared" si="15"/>
        <v>0.3466772148771344</v>
      </c>
      <c r="O53" s="16">
        <f t="shared" si="16"/>
        <v>4.590111721903062</v>
      </c>
      <c r="P53" s="16">
        <f t="shared" si="19"/>
        <v>-14.955554820289182</v>
      </c>
    </row>
    <row r="54" spans="1:16" ht="13.5">
      <c r="A54" s="43">
        <v>54</v>
      </c>
      <c r="B54" s="11">
        <v>12</v>
      </c>
      <c r="C54" s="11"/>
      <c r="D54" s="42">
        <f t="shared" si="26"/>
        <v>26.480608040709225</v>
      </c>
      <c r="E54" s="11"/>
      <c r="F54" s="16">
        <f t="shared" si="21"/>
        <v>26.480608040709225</v>
      </c>
      <c r="G54" s="16">
        <f t="shared" si="27"/>
        <v>13.240304020354612</v>
      </c>
      <c r="H54" s="16">
        <f t="shared" si="23"/>
        <v>13.240304020354612</v>
      </c>
      <c r="I54" s="16">
        <f t="shared" si="24"/>
        <v>13.240304020354612</v>
      </c>
      <c r="J54" s="16">
        <f t="shared" si="25"/>
        <v>107.61431189601667</v>
      </c>
      <c r="K54" s="18">
        <f t="shared" si="17"/>
        <v>0.5568374181775595</v>
      </c>
      <c r="L54" s="16">
        <f t="shared" si="14"/>
        <v>7.372696706580223</v>
      </c>
      <c r="M54" s="16">
        <f t="shared" si="18"/>
        <v>36.50376148222688</v>
      </c>
      <c r="N54" s="18">
        <f t="shared" si="15"/>
        <v>0.3148475557187618</v>
      </c>
      <c r="O54" s="16">
        <f t="shared" si="16"/>
        <v>4.168677357781944</v>
      </c>
      <c r="P54" s="16">
        <f t="shared" si="19"/>
        <v>-10.786877462507238</v>
      </c>
    </row>
    <row r="55" spans="1:16" ht="13.5">
      <c r="A55" s="43">
        <v>55</v>
      </c>
      <c r="B55" s="11">
        <v>13</v>
      </c>
      <c r="C55" s="11"/>
      <c r="D55" s="42">
        <f t="shared" si="26"/>
        <v>26.480608040709225</v>
      </c>
      <c r="E55" s="11"/>
      <c r="F55" s="16">
        <f t="shared" si="21"/>
        <v>26.480608040709225</v>
      </c>
      <c r="G55" s="16">
        <f t="shared" si="27"/>
        <v>13.240304020354612</v>
      </c>
      <c r="H55" s="16">
        <f t="shared" si="23"/>
        <v>13.240304020354612</v>
      </c>
      <c r="I55" s="16">
        <f t="shared" si="24"/>
        <v>13.240304020354612</v>
      </c>
      <c r="J55" s="16">
        <f t="shared" si="25"/>
        <v>120.85461591637129</v>
      </c>
      <c r="K55" s="18">
        <f t="shared" si="17"/>
        <v>0.5303213506452946</v>
      </c>
      <c r="L55" s="16">
        <f t="shared" si="14"/>
        <v>7.021615911028783</v>
      </c>
      <c r="M55" s="16">
        <f t="shared" si="18"/>
        <v>43.52537739325566</v>
      </c>
      <c r="N55" s="18">
        <f t="shared" si="15"/>
        <v>0.2859402899530361</v>
      </c>
      <c r="O55" s="16">
        <f t="shared" si="16"/>
        <v>3.7859363706465476</v>
      </c>
      <c r="P55" s="16">
        <f t="shared" si="19"/>
        <v>-7.000941091860691</v>
      </c>
    </row>
    <row r="56" spans="1:16" ht="13.5">
      <c r="A56" s="43">
        <v>56</v>
      </c>
      <c r="B56" s="11">
        <v>14</v>
      </c>
      <c r="C56" s="11"/>
      <c r="D56" s="42">
        <f t="shared" si="26"/>
        <v>26.480608040709225</v>
      </c>
      <c r="E56" s="11"/>
      <c r="F56" s="16">
        <f t="shared" si="21"/>
        <v>26.480608040709225</v>
      </c>
      <c r="G56" s="16">
        <f t="shared" si="27"/>
        <v>13.240304020354612</v>
      </c>
      <c r="H56" s="16">
        <f t="shared" si="23"/>
        <v>13.240304020354612</v>
      </c>
      <c r="I56" s="16">
        <f t="shared" si="24"/>
        <v>13.240304020354612</v>
      </c>
      <c r="J56" s="16">
        <f t="shared" si="25"/>
        <v>134.0949199367259</v>
      </c>
      <c r="K56" s="18">
        <f t="shared" si="17"/>
        <v>0.5050679529955189</v>
      </c>
      <c r="L56" s="16">
        <f t="shared" si="14"/>
        <v>6.687253248598843</v>
      </c>
      <c r="M56" s="16">
        <f t="shared" si="18"/>
        <v>50.2126306418545</v>
      </c>
      <c r="N56" s="18">
        <f t="shared" si="15"/>
        <v>0.2596871023240857</v>
      </c>
      <c r="O56" s="16">
        <f t="shared" si="16"/>
        <v>3.4383361849358316</v>
      </c>
      <c r="P56" s="16">
        <f t="shared" si="19"/>
        <v>-3.562604906924859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42">
        <f t="shared" si="26"/>
        <v>26.480608040709225</v>
      </c>
      <c r="E57" s="11"/>
      <c r="F57" s="16">
        <f t="shared" si="21"/>
        <v>26.480608040709225</v>
      </c>
      <c r="G57" s="16">
        <f t="shared" si="27"/>
        <v>13.240304020354612</v>
      </c>
      <c r="H57" s="16">
        <f t="shared" si="23"/>
        <v>13.240304020354612</v>
      </c>
      <c r="I57" s="16">
        <f>H57+E57-C57</f>
        <v>15.104643523926928</v>
      </c>
      <c r="J57" s="16">
        <f t="shared" si="25"/>
        <v>149.19956346065283</v>
      </c>
      <c r="K57" s="18">
        <f t="shared" si="17"/>
        <v>0.4810170980909702</v>
      </c>
      <c r="L57" s="42">
        <f t="shared" si="14"/>
        <v>7.265591795577897</v>
      </c>
      <c r="M57" s="56">
        <f t="shared" si="18"/>
        <v>57.4782224374324</v>
      </c>
      <c r="N57" s="18">
        <f t="shared" si="15"/>
        <v>0.23584431254705776</v>
      </c>
      <c r="O57" s="16">
        <f t="shared" si="16"/>
        <v>3.562344268168914</v>
      </c>
      <c r="P57" s="56">
        <f t="shared" si="19"/>
        <v>-0.000260638755944953</v>
      </c>
    </row>
    <row r="58" spans="1:13" ht="13.5">
      <c r="A58" s="43">
        <v>58</v>
      </c>
      <c r="G58" s="28" t="s">
        <v>34</v>
      </c>
      <c r="H58" s="7">
        <f>H30</f>
        <v>11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47+(-J47)/(J48-J47),0),0)+IF(J49&gt;0,IF(J48&lt;0,B48+(-J48)/(J49-J48),0),0)+IF(J50&gt;0,IF(J49&lt;0,B49+(-J49)/(J50-J49),0),0)+IF(J51&gt;0,IF(J50&lt;0,B50+(-J50)/(J51-J50),0),0)</f>
        <v>5.04318281867295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3.782944005815604</v>
      </c>
      <c r="E62" s="17">
        <f>$E$7</f>
        <v>0</v>
      </c>
      <c r="F62" s="81"/>
      <c r="G62" s="39">
        <f>$G$7</f>
        <v>1</v>
      </c>
      <c r="H62" s="39">
        <f>$H$7</f>
        <v>1</v>
      </c>
      <c r="I62" s="39">
        <f>$I$7</f>
        <v>1</v>
      </c>
      <c r="J62" s="21">
        <v>0.5</v>
      </c>
      <c r="K62" s="18">
        <v>0.05</v>
      </c>
      <c r="L62" s="24"/>
      <c r="M62" s="42">
        <f>M84</f>
        <v>-8.383832616560248</v>
      </c>
      <c r="N62" s="24">
        <v>0.02434517649708402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1.1009948993177319</v>
      </c>
      <c r="O65" s="16">
        <f aca="true" t="shared" si="30" ref="O65:O84">I65*N65</f>
        <v>-5.64802438574116</v>
      </c>
      <c r="P65" s="16">
        <f>O65</f>
        <v>-5.64802438574116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1.0748280214319592</v>
      </c>
      <c r="O66" s="16">
        <f t="shared" si="30"/>
        <v>-12.865510444239291</v>
      </c>
      <c r="P66" s="16">
        <f aca="true" t="shared" si="33" ref="P66:P83">O66+P65</f>
        <v>-18.51353482998045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1.0492830406128424</v>
      </c>
      <c r="O67" s="16">
        <f t="shared" si="30"/>
        <v>-12.55974132492624</v>
      </c>
      <c r="P67" s="16">
        <f t="shared" si="33"/>
        <v>-31.07327615490669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1.0243451764970841</v>
      </c>
      <c r="O68" s="16">
        <f t="shared" si="30"/>
        <v>-5.254816838712929</v>
      </c>
      <c r="P68" s="16">
        <f t="shared" si="33"/>
        <v>-36.32809299361962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-39.74804488697301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3.782944005815604</v>
      </c>
      <c r="E70" s="11">
        <f aca="true" t="shared" si="34" ref="E70:E77">SUM($C$65:$C$68)*0.9/8</f>
        <v>3.847445880022569</v>
      </c>
      <c r="F70" s="17">
        <f aca="true" t="shared" si="35" ref="F70:F84">D70-E70</f>
        <v>-0.06450187420696496</v>
      </c>
      <c r="G70" s="16">
        <f aca="true" t="shared" si="36" ref="G70:G77">F70*(1-$J$7)</f>
        <v>-0.03225093710348248</v>
      </c>
      <c r="H70" s="16">
        <f aca="true" t="shared" si="37" ref="H70:H84">F70-G70</f>
        <v>-0.03225093710348248</v>
      </c>
      <c r="I70" s="16">
        <f aca="true" t="shared" si="38" ref="I70:I83">H70+E70</f>
        <v>3.815194942919087</v>
      </c>
      <c r="J70" s="16">
        <f aca="true" t="shared" si="39" ref="J70:J84">I70+J69</f>
        <v>-30.38432399061486</v>
      </c>
      <c r="K70" s="18">
        <f t="shared" si="31"/>
        <v>0.9523809523809523</v>
      </c>
      <c r="L70" s="16">
        <f t="shared" si="28"/>
        <v>3.633518993256273</v>
      </c>
      <c r="M70" s="16">
        <f t="shared" si="32"/>
        <v>-38.46163218911298</v>
      </c>
      <c r="N70" s="18">
        <f t="shared" si="29"/>
        <v>0.9762334249668296</v>
      </c>
      <c r="O70" s="16">
        <f t="shared" si="30"/>
        <v>3.724520826042028</v>
      </c>
      <c r="P70" s="16">
        <f t="shared" si="33"/>
        <v>-36.02352406093098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3.782944005815604</v>
      </c>
      <c r="E71" s="11">
        <f t="shared" si="34"/>
        <v>3.847445880022569</v>
      </c>
      <c r="F71" s="17">
        <f t="shared" si="35"/>
        <v>-0.06450187420696496</v>
      </c>
      <c r="G71" s="16">
        <f t="shared" si="36"/>
        <v>-0.03225093710348248</v>
      </c>
      <c r="H71" s="16">
        <f t="shared" si="37"/>
        <v>-0.03225093710348248</v>
      </c>
      <c r="I71" s="16">
        <f t="shared" si="38"/>
        <v>3.815194942919087</v>
      </c>
      <c r="J71" s="16">
        <f t="shared" si="39"/>
        <v>-26.569129047695775</v>
      </c>
      <c r="K71" s="18">
        <f t="shared" si="31"/>
        <v>0.9070294784580498</v>
      </c>
      <c r="L71" s="16">
        <f t="shared" si="28"/>
        <v>3.4604942792916886</v>
      </c>
      <c r="M71" s="16">
        <f t="shared" si="32"/>
        <v>-35.001137909821296</v>
      </c>
      <c r="N71" s="18">
        <f t="shared" si="29"/>
        <v>0.9530317000224665</v>
      </c>
      <c r="O71" s="16">
        <f t="shared" si="30"/>
        <v>3.6360017223672942</v>
      </c>
      <c r="P71" s="16">
        <f t="shared" si="33"/>
        <v>-32.387522338563684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3.782944005815604</v>
      </c>
      <c r="E72" s="11">
        <f t="shared" si="34"/>
        <v>3.847445880022569</v>
      </c>
      <c r="F72" s="17">
        <f t="shared" si="35"/>
        <v>-0.06450187420696496</v>
      </c>
      <c r="G72" s="16">
        <f t="shared" si="36"/>
        <v>-0.03225093710348248</v>
      </c>
      <c r="H72" s="16">
        <f t="shared" si="37"/>
        <v>-0.03225093710348248</v>
      </c>
      <c r="I72" s="16">
        <f t="shared" si="38"/>
        <v>3.815194942919087</v>
      </c>
      <c r="J72" s="16">
        <f t="shared" si="39"/>
        <v>-22.75393410477669</v>
      </c>
      <c r="K72" s="18">
        <f t="shared" si="31"/>
        <v>0.863837598531476</v>
      </c>
      <c r="L72" s="16">
        <f t="shared" si="28"/>
        <v>3.295708837420656</v>
      </c>
      <c r="M72" s="16">
        <f t="shared" si="32"/>
        <v>-31.70542907240064</v>
      </c>
      <c r="N72" s="18">
        <f t="shared" si="29"/>
        <v>0.9303814006148926</v>
      </c>
      <c r="O72" s="16">
        <f t="shared" si="30"/>
        <v>3.549586414611915</v>
      </c>
      <c r="P72" s="16">
        <f t="shared" si="33"/>
        <v>-28.83793592395177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3.782944005815604</v>
      </c>
      <c r="E73" s="41">
        <f t="shared" si="34"/>
        <v>3.847445880022569</v>
      </c>
      <c r="F73" s="39">
        <f t="shared" si="35"/>
        <v>-0.06450187420696496</v>
      </c>
      <c r="G73" s="42">
        <f t="shared" si="36"/>
        <v>-0.03225093710348248</v>
      </c>
      <c r="H73" s="42">
        <f t="shared" si="37"/>
        <v>-0.03225093710348248</v>
      </c>
      <c r="I73" s="42">
        <f t="shared" si="38"/>
        <v>3.815194942919087</v>
      </c>
      <c r="J73" s="42">
        <f t="shared" si="39"/>
        <v>-18.938739161857605</v>
      </c>
      <c r="K73" s="18">
        <f t="shared" si="31"/>
        <v>0.822702474791882</v>
      </c>
      <c r="L73" s="16">
        <f t="shared" si="28"/>
        <v>3.1387703213530056</v>
      </c>
      <c r="M73" s="16">
        <f t="shared" si="32"/>
        <v>-28.566658751047633</v>
      </c>
      <c r="N73" s="18">
        <f t="shared" si="29"/>
        <v>0.9082694212477127</v>
      </c>
      <c r="O73" s="16">
        <f t="shared" si="30"/>
        <v>3.465224902752319</v>
      </c>
      <c r="P73" s="16">
        <f t="shared" si="33"/>
        <v>-25.37271102119945</v>
      </c>
    </row>
    <row r="74" spans="1:16" ht="13.5">
      <c r="A74" s="60">
        <v>74</v>
      </c>
      <c r="B74" s="41">
        <v>5</v>
      </c>
      <c r="C74" s="41"/>
      <c r="D74" s="42">
        <f t="shared" si="40"/>
        <v>3.782944005815604</v>
      </c>
      <c r="E74" s="41">
        <f t="shared" si="34"/>
        <v>3.847445880022569</v>
      </c>
      <c r="F74" s="39">
        <f t="shared" si="35"/>
        <v>-0.06450187420696496</v>
      </c>
      <c r="G74" s="42">
        <f t="shared" si="36"/>
        <v>-0.03225093710348248</v>
      </c>
      <c r="H74" s="42">
        <f t="shared" si="37"/>
        <v>-0.03225093710348248</v>
      </c>
      <c r="I74" s="42">
        <f t="shared" si="38"/>
        <v>3.815194942919087</v>
      </c>
      <c r="J74" s="42">
        <f t="shared" si="39"/>
        <v>-15.123544218938518</v>
      </c>
      <c r="K74" s="18">
        <f t="shared" si="31"/>
        <v>0.783526166468459</v>
      </c>
      <c r="L74" s="16">
        <f t="shared" si="28"/>
        <v>2.989305067955243</v>
      </c>
      <c r="M74" s="16">
        <f t="shared" si="32"/>
        <v>-25.57735368309239</v>
      </c>
      <c r="N74" s="18">
        <f t="shared" si="29"/>
        <v>0.8866829678972946</v>
      </c>
      <c r="O74" s="16">
        <f t="shared" si="30"/>
        <v>3.382868375094245</v>
      </c>
      <c r="P74" s="16">
        <f t="shared" si="33"/>
        <v>-21.989842646105206</v>
      </c>
    </row>
    <row r="75" spans="1:16" ht="13.5">
      <c r="A75" s="43">
        <v>75</v>
      </c>
      <c r="B75" s="41">
        <v>6</v>
      </c>
      <c r="C75" s="11"/>
      <c r="D75" s="16">
        <f t="shared" si="40"/>
        <v>3.782944005815604</v>
      </c>
      <c r="E75" s="11">
        <f t="shared" si="34"/>
        <v>3.847445880022569</v>
      </c>
      <c r="F75" s="17">
        <f t="shared" si="35"/>
        <v>-0.06450187420696496</v>
      </c>
      <c r="G75" s="16">
        <f t="shared" si="36"/>
        <v>-0.03225093710348248</v>
      </c>
      <c r="H75" s="16">
        <f t="shared" si="37"/>
        <v>-0.03225093710348248</v>
      </c>
      <c r="I75" s="16">
        <f t="shared" si="38"/>
        <v>3.815194942919087</v>
      </c>
      <c r="J75" s="42">
        <f t="shared" si="39"/>
        <v>-11.308349276019431</v>
      </c>
      <c r="K75" s="18">
        <f t="shared" si="31"/>
        <v>0.7462153966366276</v>
      </c>
      <c r="L75" s="16">
        <f t="shared" si="28"/>
        <v>2.846957207576422</v>
      </c>
      <c r="M75" s="16">
        <f t="shared" si="32"/>
        <v>-22.730396475515967</v>
      </c>
      <c r="N75" s="18">
        <f t="shared" si="29"/>
        <v>0.8656095506101293</v>
      </c>
      <c r="O75" s="16">
        <f t="shared" si="30"/>
        <v>3.302469180030229</v>
      </c>
      <c r="P75" s="16">
        <f t="shared" si="33"/>
        <v>-18.687373466074977</v>
      </c>
    </row>
    <row r="76" spans="1:16" ht="13.5">
      <c r="A76" s="60">
        <v>76</v>
      </c>
      <c r="B76" s="41">
        <v>7</v>
      </c>
      <c r="C76" s="41"/>
      <c r="D76" s="42">
        <f t="shared" si="40"/>
        <v>3.782944005815604</v>
      </c>
      <c r="E76" s="41">
        <f t="shared" si="34"/>
        <v>3.847445880022569</v>
      </c>
      <c r="F76" s="39">
        <f t="shared" si="35"/>
        <v>-0.06450187420696496</v>
      </c>
      <c r="G76" s="42">
        <f t="shared" si="36"/>
        <v>-0.03225093710348248</v>
      </c>
      <c r="H76" s="42">
        <f t="shared" si="37"/>
        <v>-0.03225093710348248</v>
      </c>
      <c r="I76" s="42">
        <f t="shared" si="38"/>
        <v>3.815194942919087</v>
      </c>
      <c r="J76" s="42">
        <f t="shared" si="39"/>
        <v>-7.493154333100344</v>
      </c>
      <c r="K76" s="18">
        <f t="shared" si="31"/>
        <v>0.7106813301301215</v>
      </c>
      <c r="L76" s="16">
        <f t="shared" si="28"/>
        <v>2.7113878167394496</v>
      </c>
      <c r="M76" s="16">
        <f t="shared" si="32"/>
        <v>-20.019008658776517</v>
      </c>
      <c r="N76" s="18">
        <f t="shared" si="29"/>
        <v>0.8450369762761247</v>
      </c>
      <c r="O76" s="16">
        <f t="shared" si="30"/>
        <v>3.2239807984683075</v>
      </c>
      <c r="P76" s="16">
        <f t="shared" si="33"/>
        <v>-15.46339266760667</v>
      </c>
    </row>
    <row r="77" spans="1:16" ht="13.5">
      <c r="A77" s="60">
        <v>77</v>
      </c>
      <c r="B77" s="41">
        <v>8</v>
      </c>
      <c r="C77" s="41"/>
      <c r="D77" s="42">
        <f t="shared" si="40"/>
        <v>3.782944005815604</v>
      </c>
      <c r="E77" s="41">
        <f t="shared" si="34"/>
        <v>3.847445880022569</v>
      </c>
      <c r="F77" s="39">
        <f t="shared" si="35"/>
        <v>-0.06450187420696496</v>
      </c>
      <c r="G77" s="42">
        <f t="shared" si="36"/>
        <v>-0.03225093710348248</v>
      </c>
      <c r="H77" s="42">
        <f t="shared" si="37"/>
        <v>-0.03225093710348248</v>
      </c>
      <c r="I77" s="42">
        <f t="shared" si="38"/>
        <v>3.815194942919087</v>
      </c>
      <c r="J77" s="42">
        <f t="shared" si="39"/>
        <v>-3.6779593901812575</v>
      </c>
      <c r="K77" s="18">
        <f t="shared" si="31"/>
        <v>0.6768393620286872</v>
      </c>
      <c r="L77" s="16">
        <f t="shared" si="28"/>
        <v>2.5822741111804284</v>
      </c>
      <c r="M77" s="16">
        <f t="shared" si="32"/>
        <v>-17.43673454759609</v>
      </c>
      <c r="N77" s="18">
        <f t="shared" si="29"/>
        <v>0.824953341573655</v>
      </c>
      <c r="O77" s="16">
        <f t="shared" si="30"/>
        <v>3.1473578169160104</v>
      </c>
      <c r="P77" s="16">
        <f t="shared" si="33"/>
        <v>-12.31603485069066</v>
      </c>
    </row>
    <row r="78" spans="1:16" ht="13.5">
      <c r="A78" s="58">
        <v>78</v>
      </c>
      <c r="B78" s="33">
        <v>9</v>
      </c>
      <c r="C78" s="41"/>
      <c r="D78" s="42">
        <f t="shared" si="40"/>
        <v>3.782944005815604</v>
      </c>
      <c r="E78" s="41"/>
      <c r="F78" s="39">
        <f t="shared" si="35"/>
        <v>3.782944005815604</v>
      </c>
      <c r="G78" s="42">
        <f aca="true" t="shared" si="41" ref="G78:G84">F78*$J$7</f>
        <v>1.891472002907802</v>
      </c>
      <c r="H78" s="42">
        <f t="shared" si="37"/>
        <v>1.891472002907802</v>
      </c>
      <c r="I78" s="42">
        <f t="shared" si="38"/>
        <v>1.891472002907802</v>
      </c>
      <c r="J78" s="62">
        <f t="shared" si="39"/>
        <v>-1.7864873872734555</v>
      </c>
      <c r="K78" s="18">
        <f t="shared" si="31"/>
        <v>0.6446089162177973</v>
      </c>
      <c r="L78" s="16">
        <f t="shared" si="28"/>
        <v>1.2192597178507045</v>
      </c>
      <c r="M78" s="16">
        <f t="shared" si="32"/>
        <v>-16.217474829745385</v>
      </c>
      <c r="N78" s="18">
        <f t="shared" si="29"/>
        <v>0.8053470260822801</v>
      </c>
      <c r="O78" s="16">
        <f t="shared" si="30"/>
        <v>1.5232913524596923</v>
      </c>
      <c r="P78" s="16">
        <f t="shared" si="33"/>
        <v>-10.792743498230967</v>
      </c>
    </row>
    <row r="79" spans="1:16" ht="13.5">
      <c r="A79" s="58">
        <v>79</v>
      </c>
      <c r="B79" s="33">
        <v>10</v>
      </c>
      <c r="C79" s="41"/>
      <c r="D79" s="16">
        <f t="shared" si="40"/>
        <v>3.782944005815604</v>
      </c>
      <c r="E79" s="41"/>
      <c r="F79" s="39">
        <f t="shared" si="35"/>
        <v>3.782944005815604</v>
      </c>
      <c r="G79" s="42">
        <f t="shared" si="41"/>
        <v>1.891472002907802</v>
      </c>
      <c r="H79" s="42">
        <f t="shared" si="37"/>
        <v>1.891472002907802</v>
      </c>
      <c r="I79" s="42">
        <f t="shared" si="38"/>
        <v>1.891472002907802</v>
      </c>
      <c r="J79" s="62">
        <f t="shared" si="39"/>
        <v>0.10498461563434658</v>
      </c>
      <c r="K79" s="18">
        <f t="shared" si="31"/>
        <v>0.6139132535407593</v>
      </c>
      <c r="L79" s="16">
        <f t="shared" si="28"/>
        <v>1.1611997312863853</v>
      </c>
      <c r="M79" s="16">
        <f t="shared" si="32"/>
        <v>-15.056275098458999</v>
      </c>
      <c r="N79" s="18">
        <f t="shared" si="29"/>
        <v>0.786206685559155</v>
      </c>
      <c r="O79" s="16">
        <f t="shared" si="30"/>
        <v>1.4870879342340793</v>
      </c>
      <c r="P79" s="16">
        <f t="shared" si="33"/>
        <v>-9.305655563996888</v>
      </c>
    </row>
    <row r="80" spans="1:16" ht="13.5">
      <c r="A80" s="60">
        <v>80</v>
      </c>
      <c r="B80" s="41">
        <v>11</v>
      </c>
      <c r="C80" s="41"/>
      <c r="D80" s="42">
        <f t="shared" si="40"/>
        <v>3.782944005815604</v>
      </c>
      <c r="E80" s="41"/>
      <c r="F80" s="39">
        <f t="shared" si="35"/>
        <v>3.782944005815604</v>
      </c>
      <c r="G80" s="42">
        <f t="shared" si="41"/>
        <v>1.891472002907802</v>
      </c>
      <c r="H80" s="42">
        <f t="shared" si="37"/>
        <v>1.891472002907802</v>
      </c>
      <c r="I80" s="42">
        <f t="shared" si="38"/>
        <v>1.891472002907802</v>
      </c>
      <c r="J80" s="42">
        <f t="shared" si="39"/>
        <v>1.9964566185421486</v>
      </c>
      <c r="K80" s="18">
        <f t="shared" si="31"/>
        <v>0.5846792890864374</v>
      </c>
      <c r="L80" s="16">
        <f t="shared" si="28"/>
        <v>1.1059045059870336</v>
      </c>
      <c r="M80" s="16">
        <f t="shared" si="32"/>
        <v>-13.950370592471964</v>
      </c>
      <c r="N80" s="18">
        <f t="shared" si="29"/>
        <v>0.767521245375233</v>
      </c>
      <c r="O80" s="16">
        <f t="shared" si="30"/>
        <v>1.4517449472641826</v>
      </c>
      <c r="P80" s="16">
        <f t="shared" si="33"/>
        <v>-7.853910616732706</v>
      </c>
    </row>
    <row r="81" spans="1:16" ht="13.5">
      <c r="A81" s="60">
        <v>81</v>
      </c>
      <c r="B81" s="41">
        <v>12</v>
      </c>
      <c r="C81" s="41"/>
      <c r="D81" s="42">
        <f t="shared" si="40"/>
        <v>3.782944005815604</v>
      </c>
      <c r="E81" s="41"/>
      <c r="F81" s="39">
        <f t="shared" si="35"/>
        <v>3.782944005815604</v>
      </c>
      <c r="G81" s="42">
        <f t="shared" si="41"/>
        <v>1.891472002907802</v>
      </c>
      <c r="H81" s="42">
        <f t="shared" si="37"/>
        <v>1.891472002907802</v>
      </c>
      <c r="I81" s="42">
        <f t="shared" si="38"/>
        <v>1.891472002907802</v>
      </c>
      <c r="J81" s="42">
        <f t="shared" si="39"/>
        <v>3.8879286214499507</v>
      </c>
      <c r="K81" s="18">
        <f t="shared" si="31"/>
        <v>0.5568374181775595</v>
      </c>
      <c r="L81" s="16">
        <f t="shared" si="28"/>
        <v>1.0532423866543177</v>
      </c>
      <c r="M81" s="16">
        <f t="shared" si="32"/>
        <v>-12.897128205817646</v>
      </c>
      <c r="N81" s="18">
        <f t="shared" si="29"/>
        <v>0.7492798941074702</v>
      </c>
      <c r="O81" s="16">
        <f t="shared" si="30"/>
        <v>1.4172419420460025</v>
      </c>
      <c r="P81" s="16">
        <f t="shared" si="33"/>
        <v>-6.436668674686703</v>
      </c>
    </row>
    <row r="82" spans="1:16" ht="13.5">
      <c r="A82" s="60">
        <v>82</v>
      </c>
      <c r="B82" s="41">
        <v>13</v>
      </c>
      <c r="C82" s="41"/>
      <c r="D82" s="42">
        <f t="shared" si="40"/>
        <v>3.782944005815604</v>
      </c>
      <c r="E82" s="41"/>
      <c r="F82" s="39">
        <f t="shared" si="35"/>
        <v>3.782944005815604</v>
      </c>
      <c r="G82" s="42">
        <f t="shared" si="41"/>
        <v>1.891472002907802</v>
      </c>
      <c r="H82" s="42">
        <f t="shared" si="37"/>
        <v>1.891472002907802</v>
      </c>
      <c r="I82" s="42">
        <f t="shared" si="38"/>
        <v>1.891472002907802</v>
      </c>
      <c r="J82" s="42">
        <f t="shared" si="39"/>
        <v>5.779400624357753</v>
      </c>
      <c r="K82" s="18">
        <f t="shared" si="31"/>
        <v>0.5303213506452946</v>
      </c>
      <c r="L82" s="16">
        <f t="shared" si="28"/>
        <v>1.0030879872898262</v>
      </c>
      <c r="M82" s="16">
        <f t="shared" si="32"/>
        <v>-11.89404021852782</v>
      </c>
      <c r="N82" s="18">
        <f t="shared" si="29"/>
        <v>0.7314720772833191</v>
      </c>
      <c r="O82" s="16">
        <f t="shared" si="30"/>
        <v>1.38355895509021</v>
      </c>
      <c r="P82" s="16">
        <f t="shared" si="33"/>
        <v>-5.053109719596493</v>
      </c>
    </row>
    <row r="83" spans="1:16" ht="13.5">
      <c r="A83" s="60">
        <v>83</v>
      </c>
      <c r="B83" s="41">
        <v>14</v>
      </c>
      <c r="C83" s="41"/>
      <c r="D83" s="42">
        <f t="shared" si="40"/>
        <v>3.782944005815604</v>
      </c>
      <c r="E83" s="41"/>
      <c r="F83" s="39">
        <f t="shared" si="35"/>
        <v>3.782944005815604</v>
      </c>
      <c r="G83" s="42">
        <f t="shared" si="41"/>
        <v>1.891472002907802</v>
      </c>
      <c r="H83" s="42">
        <f t="shared" si="37"/>
        <v>1.891472002907802</v>
      </c>
      <c r="I83" s="42">
        <f t="shared" si="38"/>
        <v>1.891472002907802</v>
      </c>
      <c r="J83" s="42">
        <f t="shared" si="39"/>
        <v>7.670872627265555</v>
      </c>
      <c r="K83" s="18">
        <f t="shared" si="31"/>
        <v>0.5050679529955189</v>
      </c>
      <c r="L83" s="16">
        <f t="shared" si="28"/>
        <v>0.9553218926569778</v>
      </c>
      <c r="M83" s="16">
        <f t="shared" si="32"/>
        <v>-10.938718325870843</v>
      </c>
      <c r="N83" s="18">
        <f t="shared" si="29"/>
        <v>0.714087491273896</v>
      </c>
      <c r="O83" s="16">
        <f t="shared" si="30"/>
        <v>1.3506764973712437</v>
      </c>
      <c r="P83" s="16">
        <f t="shared" si="33"/>
        <v>-3.702433222225249</v>
      </c>
    </row>
    <row r="84" spans="1:16" ht="13.5">
      <c r="A84" s="60">
        <v>84</v>
      </c>
      <c r="B84" s="41">
        <v>15</v>
      </c>
      <c r="C84" s="42">
        <f>-C69</f>
        <v>-3.4199518933533946</v>
      </c>
      <c r="D84" s="42">
        <f t="shared" si="40"/>
        <v>3.782944005815604</v>
      </c>
      <c r="E84" s="41"/>
      <c r="F84" s="39">
        <f t="shared" si="35"/>
        <v>3.782944005815604</v>
      </c>
      <c r="G84" s="42">
        <f t="shared" si="41"/>
        <v>1.891472002907802</v>
      </c>
      <c r="H84" s="42">
        <f t="shared" si="37"/>
        <v>1.891472002907802</v>
      </c>
      <c r="I84" s="42">
        <f>H84+E84-C84</f>
        <v>5.311423896261196</v>
      </c>
      <c r="J84" s="42">
        <f t="shared" si="39"/>
        <v>12.982296523526752</v>
      </c>
      <c r="K84" s="18">
        <f t="shared" si="31"/>
        <v>0.4810170980909702</v>
      </c>
      <c r="L84" s="42">
        <f t="shared" si="28"/>
        <v>2.554885709310595</v>
      </c>
      <c r="M84" s="56">
        <f t="shared" si="32"/>
        <v>-8.383832616560248</v>
      </c>
      <c r="N84" s="18">
        <f t="shared" si="29"/>
        <v>0.6971160773322865</v>
      </c>
      <c r="O84" s="16">
        <f t="shared" si="30"/>
        <v>3.7026789916105747</v>
      </c>
      <c r="P84" s="56">
        <f>O84+P83</f>
        <v>0.00024576938532572257</v>
      </c>
    </row>
    <row r="85" spans="1:13" ht="13.5">
      <c r="A85" s="43">
        <v>85</v>
      </c>
      <c r="G85" s="28" t="s">
        <v>34</v>
      </c>
      <c r="H85" s="7">
        <f>H58</f>
        <v>11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+IF(J84&gt;0,IF(J83&lt;0,B83+(-J83)/(J84-J83),0),0)</f>
        <v>8.97706544663406</v>
      </c>
      <c r="K85" s="77" t="s">
        <v>111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30.26355204652483</v>
      </c>
      <c r="E89" s="17">
        <f>$E$7</f>
        <v>0</v>
      </c>
      <c r="F89" s="81"/>
      <c r="G89" s="39">
        <f>$G$7</f>
        <v>1</v>
      </c>
      <c r="H89" s="39">
        <f>$H$7</f>
        <v>1</v>
      </c>
      <c r="I89" s="39">
        <f>$I$7</f>
        <v>1</v>
      </c>
      <c r="J89" s="21">
        <v>0.5</v>
      </c>
      <c r="K89" s="18">
        <v>0.05</v>
      </c>
      <c r="L89" s="24"/>
      <c r="M89" s="42">
        <f>M111</f>
        <v>0</v>
      </c>
      <c r="N89" s="24">
        <v>0.04999960878867218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1.2155044384969595</v>
      </c>
      <c r="O92" s="16">
        <f aca="true" t="shared" si="44" ref="O92:O111">I92*N92</f>
        <v>-35.228413638384644</v>
      </c>
      <c r="P92" s="16">
        <f>O92</f>
        <v>-35.228413638384644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1.1576237060690158</v>
      </c>
      <c r="O93" s="16">
        <f t="shared" si="44"/>
        <v>-78.28539280859998</v>
      </c>
      <c r="P93" s="16">
        <f aca="true" t="shared" si="47" ref="P93:P111">O93+P92</f>
        <v>-113.51380644698463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1.102499178456365</v>
      </c>
      <c r="O94" s="16">
        <f t="shared" si="44"/>
        <v>-74.55754473938671</v>
      </c>
      <c r="P94" s="16">
        <f t="shared" si="47"/>
        <v>-188.07135118637134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1.0499996087886723</v>
      </c>
      <c r="O95" s="16">
        <f t="shared" si="44"/>
        <v>-30.43166225233157</v>
      </c>
      <c r="P95" s="16">
        <f t="shared" si="47"/>
        <v>-218.5030134387029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-237.8247109565645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30.26355204652483</v>
      </c>
      <c r="E97" s="11">
        <f aca="true" t="shared" si="48" ref="E97:E104">SUM($C$92:$C$95)*0.9/8</f>
        <v>21.736909707594275</v>
      </c>
      <c r="F97" s="17">
        <f aca="true" t="shared" si="49" ref="F97:F111">D97-E97</f>
        <v>8.526642338930554</v>
      </c>
      <c r="G97" s="16">
        <f aca="true" t="shared" si="50" ref="G97:G104">F97*(1-$J$7)</f>
        <v>4.263321169465277</v>
      </c>
      <c r="H97" s="16">
        <f aca="true" t="shared" si="51" ref="H97:H111">F97-G97</f>
        <v>4.263321169465277</v>
      </c>
      <c r="I97" s="16">
        <f aca="true" t="shared" si="52" ref="I97:I110">H97+E97</f>
        <v>26.00023087705955</v>
      </c>
      <c r="J97" s="16">
        <f aca="true" t="shared" si="53" ref="J97:J111">I97+J96</f>
        <v>-167.21674430155622</v>
      </c>
      <c r="K97" s="18">
        <f t="shared" si="45"/>
        <v>0.9523809523809523</v>
      </c>
      <c r="L97" s="16">
        <f t="shared" si="42"/>
        <v>24.76212464481862</v>
      </c>
      <c r="M97" s="16">
        <f t="shared" si="46"/>
        <v>-213.06279321297947</v>
      </c>
      <c r="N97" s="18">
        <f t="shared" si="43"/>
        <v>0.9523813072212911</v>
      </c>
      <c r="O97" s="16">
        <f t="shared" si="44"/>
        <v>24.762133870749352</v>
      </c>
      <c r="P97" s="16">
        <f t="shared" si="47"/>
        <v>-213.06257708581515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30.26355204652483</v>
      </c>
      <c r="E98" s="11">
        <f t="shared" si="48"/>
        <v>21.736909707594275</v>
      </c>
      <c r="F98" s="17">
        <f t="shared" si="49"/>
        <v>8.526642338930554</v>
      </c>
      <c r="G98" s="16">
        <f t="shared" si="50"/>
        <v>4.263321169465277</v>
      </c>
      <c r="H98" s="16">
        <f t="shared" si="51"/>
        <v>4.263321169465277</v>
      </c>
      <c r="I98" s="16">
        <f t="shared" si="52"/>
        <v>26.00023087705955</v>
      </c>
      <c r="J98" s="16">
        <f t="shared" si="53"/>
        <v>-141.21651342449667</v>
      </c>
      <c r="K98" s="18">
        <f t="shared" si="45"/>
        <v>0.9070294784580498</v>
      </c>
      <c r="L98" s="16">
        <f t="shared" si="42"/>
        <v>23.582975852208207</v>
      </c>
      <c r="M98" s="16">
        <f t="shared" si="46"/>
        <v>-189.47981736077128</v>
      </c>
      <c r="N98" s="18">
        <f t="shared" si="43"/>
        <v>0.9070301543445353</v>
      </c>
      <c r="O98" s="16">
        <f t="shared" si="44"/>
        <v>23.582993425412877</v>
      </c>
      <c r="P98" s="16">
        <f t="shared" si="47"/>
        <v>-189.47958366040228</v>
      </c>
    </row>
    <row r="99" spans="1:16" ht="13.5">
      <c r="A99" s="43">
        <v>99</v>
      </c>
      <c r="B99" s="41">
        <v>3</v>
      </c>
      <c r="C99" s="41"/>
      <c r="D99" s="16">
        <f t="shared" si="54"/>
        <v>30.26355204652483</v>
      </c>
      <c r="E99" s="41">
        <f t="shared" si="48"/>
        <v>21.736909707594275</v>
      </c>
      <c r="F99" s="39">
        <f t="shared" si="49"/>
        <v>8.526642338930554</v>
      </c>
      <c r="G99" s="42">
        <f t="shared" si="50"/>
        <v>4.263321169465277</v>
      </c>
      <c r="H99" s="42">
        <f t="shared" si="51"/>
        <v>4.263321169465277</v>
      </c>
      <c r="I99" s="42">
        <f t="shared" si="52"/>
        <v>26.00023087705955</v>
      </c>
      <c r="J99" s="42">
        <f t="shared" si="53"/>
        <v>-115.21628254743712</v>
      </c>
      <c r="K99" s="18">
        <f t="shared" si="45"/>
        <v>0.863837598531476</v>
      </c>
      <c r="L99" s="16">
        <f t="shared" si="42"/>
        <v>22.459977002103056</v>
      </c>
      <c r="M99" s="16">
        <f t="shared" si="46"/>
        <v>-167.01984035866823</v>
      </c>
      <c r="N99" s="18">
        <f t="shared" si="43"/>
        <v>0.8638385640837779</v>
      </c>
      <c r="O99" s="16">
        <f t="shared" si="44"/>
        <v>22.460002106685828</v>
      </c>
      <c r="P99" s="16">
        <f t="shared" si="47"/>
        <v>-167.01958155371645</v>
      </c>
    </row>
    <row r="100" spans="1:16" ht="13.5">
      <c r="A100" s="43">
        <v>100</v>
      </c>
      <c r="B100" s="41">
        <v>4</v>
      </c>
      <c r="C100" s="41"/>
      <c r="D100" s="16">
        <f t="shared" si="54"/>
        <v>30.26355204652483</v>
      </c>
      <c r="E100" s="41">
        <f t="shared" si="48"/>
        <v>21.736909707594275</v>
      </c>
      <c r="F100" s="39">
        <f t="shared" si="49"/>
        <v>8.526642338930554</v>
      </c>
      <c r="G100" s="42">
        <f t="shared" si="50"/>
        <v>4.263321169465277</v>
      </c>
      <c r="H100" s="42">
        <f t="shared" si="51"/>
        <v>4.263321169465277</v>
      </c>
      <c r="I100" s="42">
        <f t="shared" si="52"/>
        <v>26.00023087705955</v>
      </c>
      <c r="J100" s="42">
        <f t="shared" si="53"/>
        <v>-89.21605167037757</v>
      </c>
      <c r="K100" s="18">
        <f t="shared" si="45"/>
        <v>0.822702474791882</v>
      </c>
      <c r="L100" s="16">
        <f t="shared" si="42"/>
        <v>21.390454287717198</v>
      </c>
      <c r="M100" s="16">
        <f t="shared" si="46"/>
        <v>-145.62938607095103</v>
      </c>
      <c r="N100" s="18">
        <f t="shared" si="43"/>
        <v>0.8227037008902714</v>
      </c>
      <c r="O100" s="16">
        <f t="shared" si="44"/>
        <v>21.3904861665584</v>
      </c>
      <c r="P100" s="16">
        <f t="shared" si="47"/>
        <v>-145.62909538715806</v>
      </c>
    </row>
    <row r="101" spans="1:16" ht="13.5">
      <c r="A101" s="60">
        <v>101</v>
      </c>
      <c r="B101" s="41">
        <v>5</v>
      </c>
      <c r="C101" s="41"/>
      <c r="D101" s="16">
        <f t="shared" si="54"/>
        <v>30.26355204652483</v>
      </c>
      <c r="E101" s="41">
        <f t="shared" si="48"/>
        <v>21.736909707594275</v>
      </c>
      <c r="F101" s="39">
        <f t="shared" si="49"/>
        <v>8.526642338930554</v>
      </c>
      <c r="G101" s="42">
        <f t="shared" si="50"/>
        <v>4.263321169465277</v>
      </c>
      <c r="H101" s="42">
        <f t="shared" si="51"/>
        <v>4.263321169465277</v>
      </c>
      <c r="I101" s="42">
        <f t="shared" si="52"/>
        <v>26.00023087705955</v>
      </c>
      <c r="J101" s="42">
        <f t="shared" si="53"/>
        <v>-63.21582079331802</v>
      </c>
      <c r="K101" s="18">
        <f t="shared" si="45"/>
        <v>0.783526166468459</v>
      </c>
      <c r="L101" s="16">
        <f t="shared" si="42"/>
        <v>20.37186122639733</v>
      </c>
      <c r="M101" s="16">
        <f t="shared" si="46"/>
        <v>-125.2575248445537</v>
      </c>
      <c r="N101" s="18">
        <f t="shared" si="43"/>
        <v>0.7835276261096709</v>
      </c>
      <c r="O101" s="16">
        <f t="shared" si="44"/>
        <v>20.371899177405837</v>
      </c>
      <c r="P101" s="16">
        <f t="shared" si="47"/>
        <v>-125.25719620975222</v>
      </c>
    </row>
    <row r="102" spans="1:16" ht="13.5">
      <c r="A102" s="60">
        <v>102</v>
      </c>
      <c r="B102" s="41">
        <v>6</v>
      </c>
      <c r="C102" s="41"/>
      <c r="D102" s="16">
        <f t="shared" si="54"/>
        <v>30.26355204652483</v>
      </c>
      <c r="E102" s="41">
        <f t="shared" si="48"/>
        <v>21.736909707594275</v>
      </c>
      <c r="F102" s="39">
        <f t="shared" si="49"/>
        <v>8.526642338930554</v>
      </c>
      <c r="G102" s="42">
        <f t="shared" si="50"/>
        <v>4.263321169465277</v>
      </c>
      <c r="H102" s="42">
        <f t="shared" si="51"/>
        <v>4.263321169465277</v>
      </c>
      <c r="I102" s="42">
        <f t="shared" si="52"/>
        <v>26.00023087705955</v>
      </c>
      <c r="J102" s="42">
        <f t="shared" si="53"/>
        <v>-37.215589916258466</v>
      </c>
      <c r="K102" s="18">
        <f t="shared" si="45"/>
        <v>0.7462153966366276</v>
      </c>
      <c r="L102" s="16">
        <f t="shared" si="42"/>
        <v>19.401772596568886</v>
      </c>
      <c r="M102" s="16">
        <f t="shared" si="46"/>
        <v>-105.85575224798481</v>
      </c>
      <c r="N102" s="18">
        <f t="shared" si="43"/>
        <v>0.7462170647983233</v>
      </c>
      <c r="O102" s="16">
        <f t="shared" si="44"/>
        <v>19.40181596915811</v>
      </c>
      <c r="P102" s="16">
        <f t="shared" si="47"/>
        <v>-105.85538024059412</v>
      </c>
    </row>
    <row r="103" spans="1:16" ht="13.5">
      <c r="A103" s="58">
        <v>103</v>
      </c>
      <c r="B103" s="33">
        <v>7</v>
      </c>
      <c r="C103" s="41"/>
      <c r="D103" s="16">
        <f t="shared" si="54"/>
        <v>30.26355204652483</v>
      </c>
      <c r="E103" s="41">
        <f t="shared" si="48"/>
        <v>21.736909707594275</v>
      </c>
      <c r="F103" s="39">
        <f t="shared" si="49"/>
        <v>8.526642338930554</v>
      </c>
      <c r="G103" s="42">
        <f t="shared" si="50"/>
        <v>4.263321169465277</v>
      </c>
      <c r="H103" s="42">
        <f t="shared" si="51"/>
        <v>4.263321169465277</v>
      </c>
      <c r="I103" s="42">
        <f t="shared" si="52"/>
        <v>26.00023087705955</v>
      </c>
      <c r="J103" s="62">
        <f t="shared" si="53"/>
        <v>-11.215359039198916</v>
      </c>
      <c r="K103" s="18">
        <f t="shared" si="45"/>
        <v>0.7106813301301215</v>
      </c>
      <c r="L103" s="16">
        <f t="shared" si="42"/>
        <v>18.477878663398936</v>
      </c>
      <c r="M103" s="16">
        <f t="shared" si="46"/>
        <v>-87.37787358458587</v>
      </c>
      <c r="N103" s="18">
        <f t="shared" si="43"/>
        <v>0.7106831836434621</v>
      </c>
      <c r="O103" s="16">
        <f t="shared" si="44"/>
        <v>18.477926855173724</v>
      </c>
      <c r="P103" s="16">
        <f t="shared" si="47"/>
        <v>-87.3774533854204</v>
      </c>
    </row>
    <row r="104" spans="1:16" ht="13.5">
      <c r="A104" s="58">
        <v>104</v>
      </c>
      <c r="B104" s="33">
        <v>8</v>
      </c>
      <c r="C104" s="41"/>
      <c r="D104" s="16">
        <f t="shared" si="54"/>
        <v>30.26355204652483</v>
      </c>
      <c r="E104" s="41">
        <f t="shared" si="48"/>
        <v>21.736909707594275</v>
      </c>
      <c r="F104" s="39">
        <f t="shared" si="49"/>
        <v>8.526642338930554</v>
      </c>
      <c r="G104" s="42">
        <f t="shared" si="50"/>
        <v>4.263321169465277</v>
      </c>
      <c r="H104" s="42">
        <f t="shared" si="51"/>
        <v>4.263321169465277</v>
      </c>
      <c r="I104" s="42">
        <f t="shared" si="52"/>
        <v>26.00023087705955</v>
      </c>
      <c r="J104" s="62">
        <f t="shared" si="53"/>
        <v>14.784871837860635</v>
      </c>
      <c r="K104" s="18">
        <f t="shared" si="45"/>
        <v>0.6768393620286872</v>
      </c>
      <c r="L104" s="16">
        <f t="shared" si="42"/>
        <v>17.59797967942756</v>
      </c>
      <c r="M104" s="16">
        <f t="shared" si="46"/>
        <v>-69.7798939051583</v>
      </c>
      <c r="N104" s="18">
        <f t="shared" si="43"/>
        <v>0.6768413794585493</v>
      </c>
      <c r="O104" s="16">
        <f t="shared" si="44"/>
        <v>17.598032133069754</v>
      </c>
      <c r="P104" s="16">
        <f t="shared" si="47"/>
        <v>-69.77942125235064</v>
      </c>
    </row>
    <row r="105" spans="1:16" ht="13.5">
      <c r="A105" s="60">
        <v>105</v>
      </c>
      <c r="B105" s="41">
        <v>9</v>
      </c>
      <c r="C105" s="11"/>
      <c r="D105" s="16">
        <f t="shared" si="54"/>
        <v>30.26355204652483</v>
      </c>
      <c r="E105" s="41"/>
      <c r="F105" s="39">
        <f t="shared" si="49"/>
        <v>30.26355204652483</v>
      </c>
      <c r="G105" s="42">
        <f aca="true" t="shared" si="55" ref="G105:G111">F105*$J$7</f>
        <v>15.131776023262415</v>
      </c>
      <c r="H105" s="42">
        <f t="shared" si="51"/>
        <v>15.131776023262415</v>
      </c>
      <c r="I105" s="42">
        <f t="shared" si="52"/>
        <v>15.131776023262415</v>
      </c>
      <c r="J105" s="42">
        <f t="shared" si="53"/>
        <v>29.91664786112305</v>
      </c>
      <c r="K105" s="18">
        <f t="shared" si="45"/>
        <v>0.6446089162177973</v>
      </c>
      <c r="L105" s="16">
        <f t="shared" si="42"/>
        <v>9.754077742805634</v>
      </c>
      <c r="M105" s="16">
        <f t="shared" si="46"/>
        <v>-60.02581616235267</v>
      </c>
      <c r="N105" s="18">
        <f t="shared" si="43"/>
        <v>0.6446110777501951</v>
      </c>
      <c r="O105" s="16">
        <f t="shared" si="44"/>
        <v>9.754110450629746</v>
      </c>
      <c r="P105" s="16">
        <f t="shared" si="47"/>
        <v>-60.0253108017209</v>
      </c>
    </row>
    <row r="106" spans="1:16" ht="13.5">
      <c r="A106" s="60">
        <v>106</v>
      </c>
      <c r="B106" s="41">
        <v>10</v>
      </c>
      <c r="C106" s="11"/>
      <c r="D106" s="16">
        <f t="shared" si="54"/>
        <v>30.26355204652483</v>
      </c>
      <c r="E106" s="41"/>
      <c r="F106" s="39">
        <f t="shared" si="49"/>
        <v>30.26355204652483</v>
      </c>
      <c r="G106" s="42">
        <f t="shared" si="55"/>
        <v>15.131776023262415</v>
      </c>
      <c r="H106" s="42">
        <f t="shared" si="51"/>
        <v>15.131776023262415</v>
      </c>
      <c r="I106" s="42">
        <f t="shared" si="52"/>
        <v>15.131776023262415</v>
      </c>
      <c r="J106" s="42">
        <f t="shared" si="53"/>
        <v>45.048423884385464</v>
      </c>
      <c r="K106" s="18">
        <f t="shared" si="45"/>
        <v>0.6139132535407593</v>
      </c>
      <c r="L106" s="16">
        <f t="shared" si="42"/>
        <v>9.28959785029108</v>
      </c>
      <c r="M106" s="16">
        <f t="shared" si="46"/>
        <v>-50.73621831206159</v>
      </c>
      <c r="N106" s="18">
        <f t="shared" si="43"/>
        <v>0.6139155408770561</v>
      </c>
      <c r="O106" s="16">
        <f t="shared" si="44"/>
        <v>9.289632461751614</v>
      </c>
      <c r="P106" s="16">
        <f t="shared" si="47"/>
        <v>-50.73567833996928</v>
      </c>
    </row>
    <row r="107" spans="1:16" ht="13.5">
      <c r="A107" s="43">
        <v>107</v>
      </c>
      <c r="B107" s="11">
        <v>11</v>
      </c>
      <c r="C107" s="11"/>
      <c r="D107" s="16">
        <f t="shared" si="54"/>
        <v>30.26355204652483</v>
      </c>
      <c r="E107" s="11"/>
      <c r="F107" s="17">
        <f t="shared" si="49"/>
        <v>30.26355204652483</v>
      </c>
      <c r="G107" s="16">
        <f t="shared" si="55"/>
        <v>15.131776023262415</v>
      </c>
      <c r="H107" s="16">
        <f t="shared" si="51"/>
        <v>15.131776023262415</v>
      </c>
      <c r="I107" s="16">
        <f t="shared" si="52"/>
        <v>15.131776023262415</v>
      </c>
      <c r="J107" s="16">
        <f t="shared" si="53"/>
        <v>60.180199907647875</v>
      </c>
      <c r="K107" s="18">
        <f t="shared" si="45"/>
        <v>0.5846792890864374</v>
      </c>
      <c r="L107" s="16">
        <f t="shared" si="42"/>
        <v>8.847236047896267</v>
      </c>
      <c r="M107" s="16">
        <f t="shared" si="46"/>
        <v>-41.88898226416532</v>
      </c>
      <c r="N107" s="18">
        <f t="shared" si="43"/>
        <v>0.5846816853439567</v>
      </c>
      <c r="O107" s="16">
        <f t="shared" si="44"/>
        <v>8.847272307528344</v>
      </c>
      <c r="P107" s="16">
        <f t="shared" si="47"/>
        <v>-41.88840603244094</v>
      </c>
    </row>
    <row r="108" spans="1:16" ht="13.5">
      <c r="A108" s="43">
        <v>108</v>
      </c>
      <c r="B108" s="11">
        <v>12</v>
      </c>
      <c r="C108" s="11"/>
      <c r="D108" s="16">
        <f t="shared" si="54"/>
        <v>30.26355204652483</v>
      </c>
      <c r="E108" s="11"/>
      <c r="F108" s="17">
        <f t="shared" si="49"/>
        <v>30.26355204652483</v>
      </c>
      <c r="G108" s="16">
        <f t="shared" si="55"/>
        <v>15.131776023262415</v>
      </c>
      <c r="H108" s="16">
        <f t="shared" si="51"/>
        <v>15.131776023262415</v>
      </c>
      <c r="I108" s="16">
        <f t="shared" si="52"/>
        <v>15.131776023262415</v>
      </c>
      <c r="J108" s="16">
        <f t="shared" si="53"/>
        <v>75.3119759309103</v>
      </c>
      <c r="K108" s="18">
        <f t="shared" si="45"/>
        <v>0.5568374181775595</v>
      </c>
      <c r="L108" s="16">
        <f t="shared" si="42"/>
        <v>8.425939093234541</v>
      </c>
      <c r="M108" s="16">
        <f t="shared" si="46"/>
        <v>-33.46304317093078</v>
      </c>
      <c r="N108" s="18">
        <f t="shared" si="43"/>
        <v>0.556839907796225</v>
      </c>
      <c r="O108" s="16">
        <f t="shared" si="44"/>
        <v>8.425976765586572</v>
      </c>
      <c r="P108" s="16">
        <f t="shared" si="47"/>
        <v>-33.46242926685437</v>
      </c>
    </row>
    <row r="109" spans="1:16" ht="13.5">
      <c r="A109" s="43">
        <v>109</v>
      </c>
      <c r="B109" s="11">
        <v>13</v>
      </c>
      <c r="C109" s="11"/>
      <c r="D109" s="16">
        <f t="shared" si="54"/>
        <v>30.26355204652483</v>
      </c>
      <c r="E109" s="11"/>
      <c r="F109" s="17">
        <f t="shared" si="49"/>
        <v>30.26355204652483</v>
      </c>
      <c r="G109" s="16">
        <f t="shared" si="55"/>
        <v>15.131776023262415</v>
      </c>
      <c r="H109" s="16">
        <f t="shared" si="51"/>
        <v>15.131776023262415</v>
      </c>
      <c r="I109" s="16">
        <f t="shared" si="52"/>
        <v>15.131776023262415</v>
      </c>
      <c r="J109" s="16">
        <f t="shared" si="53"/>
        <v>90.44375195417271</v>
      </c>
      <c r="K109" s="18">
        <f t="shared" si="45"/>
        <v>0.5303213506452946</v>
      </c>
      <c r="L109" s="16">
        <f t="shared" si="42"/>
        <v>8.02470389831861</v>
      </c>
      <c r="M109" s="16">
        <f t="shared" si="46"/>
        <v>-25.438339272612172</v>
      </c>
      <c r="N109" s="18">
        <f t="shared" si="43"/>
        <v>0.530323919299952</v>
      </c>
      <c r="O109" s="16">
        <f t="shared" si="44"/>
        <v>8.024742766625566</v>
      </c>
      <c r="P109" s="16">
        <f t="shared" si="47"/>
        <v>-25.437686500228807</v>
      </c>
    </row>
    <row r="110" spans="1:16" ht="13.5">
      <c r="A110" s="43">
        <v>110</v>
      </c>
      <c r="B110" s="11">
        <v>14</v>
      </c>
      <c r="C110" s="11"/>
      <c r="D110" s="16">
        <f t="shared" si="54"/>
        <v>30.26355204652483</v>
      </c>
      <c r="E110" s="11"/>
      <c r="F110" s="17">
        <f t="shared" si="49"/>
        <v>30.26355204652483</v>
      </c>
      <c r="G110" s="16">
        <f t="shared" si="55"/>
        <v>15.131776023262415</v>
      </c>
      <c r="H110" s="16">
        <f t="shared" si="51"/>
        <v>15.131776023262415</v>
      </c>
      <c r="I110" s="16">
        <f t="shared" si="52"/>
        <v>15.131776023262415</v>
      </c>
      <c r="J110" s="16">
        <f t="shared" si="53"/>
        <v>105.57552797743513</v>
      </c>
      <c r="K110" s="18">
        <f t="shared" si="45"/>
        <v>0.5050679529955189</v>
      </c>
      <c r="L110" s="16">
        <f t="shared" si="42"/>
        <v>7.642575141255821</v>
      </c>
      <c r="M110" s="16">
        <f t="shared" si="46"/>
        <v>-17.79576413135635</v>
      </c>
      <c r="N110" s="18">
        <f t="shared" si="43"/>
        <v>0.5050705875136068</v>
      </c>
      <c r="O110" s="16">
        <f t="shared" si="44"/>
        <v>7.642615006193457</v>
      </c>
      <c r="P110" s="16">
        <f t="shared" si="47"/>
        <v>-17.79507149403535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30.26355204652483</v>
      </c>
      <c r="E111" s="11"/>
      <c r="F111" s="17">
        <f t="shared" si="49"/>
        <v>30.26355204652483</v>
      </c>
      <c r="G111" s="16">
        <f t="shared" si="55"/>
        <v>15.131776023262415</v>
      </c>
      <c r="H111" s="16">
        <f t="shared" si="51"/>
        <v>15.131776023262415</v>
      </c>
      <c r="I111" s="16">
        <f>H111+E111-C111</f>
        <v>36.99611552683473</v>
      </c>
      <c r="J111" s="16">
        <f t="shared" si="53"/>
        <v>142.57164350426984</v>
      </c>
      <c r="K111" s="18">
        <f t="shared" si="45"/>
        <v>0.4810170980909702</v>
      </c>
      <c r="L111" s="42">
        <f t="shared" si="42"/>
        <v>17.795764131356325</v>
      </c>
      <c r="M111" s="56">
        <f t="shared" si="46"/>
        <v>0</v>
      </c>
      <c r="N111" s="18">
        <f t="shared" si="43"/>
        <v>0.48101978637523435</v>
      </c>
      <c r="O111" s="16">
        <f t="shared" si="44"/>
        <v>17.79586358743153</v>
      </c>
      <c r="P111" s="56">
        <f t="shared" si="47"/>
        <v>0.0007920933961784726</v>
      </c>
    </row>
    <row r="112" spans="7:13" ht="13.5">
      <c r="G112" s="28" t="s">
        <v>34</v>
      </c>
      <c r="H112" s="7">
        <f>H85</f>
        <v>11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=0,IF(J105&lt;0,B105+(-J105)/(J106-J105),0),0)</f>
        <v>7.431356132652438</v>
      </c>
      <c r="K112" s="77" t="s">
        <v>104</v>
      </c>
      <c r="L112" s="78"/>
      <c r="M112" s="78"/>
    </row>
  </sheetData>
  <sheetProtection/>
  <mergeCells count="25">
    <mergeCell ref="F6:F7"/>
    <mergeCell ref="L6:M6"/>
    <mergeCell ref="N6:P6"/>
    <mergeCell ref="B7:C7"/>
    <mergeCell ref="B6:C6"/>
    <mergeCell ref="N34:P34"/>
    <mergeCell ref="B35:C35"/>
    <mergeCell ref="K58:M58"/>
    <mergeCell ref="K30:M30"/>
    <mergeCell ref="B34:C34"/>
    <mergeCell ref="F34:F35"/>
    <mergeCell ref="L34:M34"/>
    <mergeCell ref="B32:C32"/>
    <mergeCell ref="N61:P61"/>
    <mergeCell ref="B62:C62"/>
    <mergeCell ref="K85:M85"/>
    <mergeCell ref="B61:C61"/>
    <mergeCell ref="F61:F62"/>
    <mergeCell ref="L61:M61"/>
    <mergeCell ref="K112:M112"/>
    <mergeCell ref="B88:C88"/>
    <mergeCell ref="F88:F89"/>
    <mergeCell ref="L88:M88"/>
    <mergeCell ref="N88:P88"/>
    <mergeCell ref="B89:C89"/>
  </mergeCells>
  <printOptions/>
  <pageMargins left="0.787" right="0.787" top="0.984" bottom="0.984" header="0.512" footer="0.512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G15" sqref="G15:G22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70</v>
      </c>
      <c r="B1" s="7" t="s">
        <v>71</v>
      </c>
      <c r="C1" s="7" t="s">
        <v>72</v>
      </c>
      <c r="D1" s="8" t="s">
        <v>73</v>
      </c>
      <c r="E1" s="7" t="s">
        <v>74</v>
      </c>
      <c r="F1" s="9" t="s">
        <v>75</v>
      </c>
      <c r="G1" s="7" t="s">
        <v>76</v>
      </c>
      <c r="H1" s="7" t="s">
        <v>77</v>
      </c>
      <c r="I1" s="10" t="s">
        <v>78</v>
      </c>
      <c r="J1" s="10" t="s">
        <v>79</v>
      </c>
      <c r="K1" s="10" t="s">
        <v>80</v>
      </c>
      <c r="L1" s="10" t="s">
        <v>81</v>
      </c>
      <c r="M1" s="10" t="s">
        <v>82</v>
      </c>
      <c r="N1" s="10" t="s">
        <v>83</v>
      </c>
      <c r="O1" s="10" t="s">
        <v>84</v>
      </c>
      <c r="P1" s="10" t="s">
        <v>85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45">
        <v>0.15296028611867238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3.478569200749979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-84.1720809837974</v>
      </c>
      <c r="N7" s="19">
        <v>-0.04775422579159092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0.8222354862763482</v>
      </c>
      <c r="O10" s="52">
        <f aca="true" t="shared" si="2" ref="O10:O29">I10*N10</f>
        <v>-12.333532294145224</v>
      </c>
      <c r="P10" s="52">
        <f>O10</f>
        <v>-12.333532294145224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0.8634698189759499</v>
      </c>
      <c r="O11" s="52">
        <f t="shared" si="2"/>
        <v>-30.221443664158247</v>
      </c>
      <c r="P11" s="52">
        <f aca="true" t="shared" si="5" ref="P11:P29">O11+P10</f>
        <v>-42.55497595830347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0.9067720144977723</v>
      </c>
      <c r="O12" s="52">
        <f t="shared" si="2"/>
        <v>-31.73702050742203</v>
      </c>
      <c r="P12" s="52">
        <f t="shared" si="5"/>
        <v>-74.2919964657255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0.9522457742084091</v>
      </c>
      <c r="O13" s="52">
        <f t="shared" si="2"/>
        <v>-14.283686613126136</v>
      </c>
      <c r="P13" s="52">
        <f t="shared" si="5"/>
        <v>-88.57568307885164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-98.57568307885164</v>
      </c>
    </row>
    <row r="15" spans="1:16" ht="13.5">
      <c r="A15" s="43">
        <v>15</v>
      </c>
      <c r="B15" s="11">
        <v>1</v>
      </c>
      <c r="C15" s="11"/>
      <c r="D15" s="16">
        <f>$D$7*$G$7*(1+$E$7)^(B15-1)</f>
        <v>3.478569200749979</v>
      </c>
      <c r="E15" s="11">
        <f aca="true" t="shared" si="6" ref="E15:E22">($C$10+$C$11+$C$12+$C$13)*0.9/8</f>
        <v>11.25</v>
      </c>
      <c r="F15" s="16">
        <f aca="true" t="shared" si="7" ref="F15:F29">D15-E15</f>
        <v>-7.771430799250021</v>
      </c>
      <c r="G15" s="52">
        <f>IF(F15&gt;0,F15*$J$7,0)</f>
        <v>0</v>
      </c>
      <c r="H15" s="52">
        <f aca="true" t="shared" si="8" ref="H15:H29">F15-G15</f>
        <v>-7.771430799250021</v>
      </c>
      <c r="I15" s="52">
        <f aca="true" t="shared" si="9" ref="I15:I28">H15+E15</f>
        <v>3.4785692007499787</v>
      </c>
      <c r="J15" s="52">
        <f aca="true" t="shared" si="10" ref="J15:J29">I15+J14</f>
        <v>-96.52143079925003</v>
      </c>
      <c r="K15" s="17">
        <f t="shared" si="3"/>
        <v>0.9523809523809523</v>
      </c>
      <c r="L15" s="52">
        <f t="shared" si="0"/>
        <v>3.312923048333313</v>
      </c>
      <c r="M15" s="52">
        <f t="shared" si="4"/>
        <v>-119.7740457016667</v>
      </c>
      <c r="N15" s="17">
        <f t="shared" si="1"/>
        <v>1.0501490550916737</v>
      </c>
      <c r="O15" s="52">
        <f t="shared" si="2"/>
        <v>3.6530161592385886</v>
      </c>
      <c r="P15" s="52">
        <f t="shared" si="5"/>
        <v>-94.92266691961305</v>
      </c>
    </row>
    <row r="16" spans="1:16" ht="13.5">
      <c r="A16" s="43">
        <v>16</v>
      </c>
      <c r="B16" s="11">
        <v>2</v>
      </c>
      <c r="C16" s="11"/>
      <c r="D16" s="16">
        <f>$D$7*$H$7*(1+$E$7)*(B16-1)</f>
        <v>3.478569200749979</v>
      </c>
      <c r="E16" s="11">
        <f t="shared" si="6"/>
        <v>11.25</v>
      </c>
      <c r="F16" s="16">
        <f t="shared" si="7"/>
        <v>-7.771430799250021</v>
      </c>
      <c r="G16" s="52">
        <f>IF(F16&gt;0,F16*$J$7,0)</f>
        <v>0</v>
      </c>
      <c r="H16" s="52">
        <f t="shared" si="8"/>
        <v>-7.771430799250021</v>
      </c>
      <c r="I16" s="52">
        <f t="shared" si="9"/>
        <v>3.4785692007499787</v>
      </c>
      <c r="J16" s="52">
        <f t="shared" si="10"/>
        <v>-93.04286159850005</v>
      </c>
      <c r="K16" s="17">
        <f t="shared" si="3"/>
        <v>0.9070294784580498</v>
      </c>
      <c r="L16" s="52">
        <f t="shared" si="0"/>
        <v>3.1551648079364885</v>
      </c>
      <c r="M16" s="52">
        <f t="shared" si="4"/>
        <v>-116.6188808937302</v>
      </c>
      <c r="N16" s="17">
        <f t="shared" si="1"/>
        <v>1.102813037909935</v>
      </c>
      <c r="O16" s="52">
        <f t="shared" si="2"/>
        <v>3.8362114678590187</v>
      </c>
      <c r="P16" s="52">
        <f t="shared" si="5"/>
        <v>-91.08645545175403</v>
      </c>
    </row>
    <row r="17" spans="1:16" ht="13.5">
      <c r="A17" s="43">
        <v>17</v>
      </c>
      <c r="B17" s="11">
        <v>3</v>
      </c>
      <c r="C17" s="11"/>
      <c r="D17" s="16">
        <f>$D$7*$I$7*(1+$E$7)^(B17-1)</f>
        <v>3.478569200749979</v>
      </c>
      <c r="E17" s="11">
        <f t="shared" si="6"/>
        <v>11.25</v>
      </c>
      <c r="F17" s="16">
        <f t="shared" si="7"/>
        <v>-7.771430799250021</v>
      </c>
      <c r="G17" s="52">
        <f aca="true" t="shared" si="11" ref="G17:G22">IF(F17&gt;0,F17*$J$7,0)</f>
        <v>0</v>
      </c>
      <c r="H17" s="52">
        <f t="shared" si="8"/>
        <v>-7.771430799250021</v>
      </c>
      <c r="I17" s="52">
        <f t="shared" si="9"/>
        <v>3.4785692007499787</v>
      </c>
      <c r="J17" s="52">
        <f t="shared" si="10"/>
        <v>-89.56429239775008</v>
      </c>
      <c r="K17" s="17">
        <f t="shared" si="3"/>
        <v>0.863837598531476</v>
      </c>
      <c r="L17" s="52">
        <f t="shared" si="0"/>
        <v>3.0049188647014176</v>
      </c>
      <c r="M17" s="52">
        <f t="shared" si="4"/>
        <v>-113.61396202902878</v>
      </c>
      <c r="N17" s="17">
        <f t="shared" si="1"/>
        <v>1.1581180697038964</v>
      </c>
      <c r="O17" s="52">
        <f t="shared" si="2"/>
        <v>4.028593848103991</v>
      </c>
      <c r="P17" s="52">
        <f t="shared" si="5"/>
        <v>-87.05786160365004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3.478569200749979</v>
      </c>
      <c r="E18" s="41">
        <f t="shared" si="6"/>
        <v>11.25</v>
      </c>
      <c r="F18" s="42">
        <f t="shared" si="7"/>
        <v>-7.771430799250021</v>
      </c>
      <c r="G18" s="52">
        <f t="shared" si="11"/>
        <v>0</v>
      </c>
      <c r="H18" s="53">
        <f t="shared" si="8"/>
        <v>-7.771430799250021</v>
      </c>
      <c r="I18" s="53">
        <f t="shared" si="9"/>
        <v>3.4785692007499787</v>
      </c>
      <c r="J18" s="53">
        <f t="shared" si="10"/>
        <v>-86.0857231970001</v>
      </c>
      <c r="K18" s="17">
        <f t="shared" si="3"/>
        <v>0.822702474791882</v>
      </c>
      <c r="L18" s="52">
        <f t="shared" si="0"/>
        <v>2.861827490191826</v>
      </c>
      <c r="M18" s="52">
        <f t="shared" si="4"/>
        <v>-110.75213453883696</v>
      </c>
      <c r="N18" s="17">
        <f t="shared" si="1"/>
        <v>1.21619659658414</v>
      </c>
      <c r="O18" s="52">
        <f t="shared" si="2"/>
        <v>4.230624022934536</v>
      </c>
      <c r="P18" s="52">
        <f t="shared" si="5"/>
        <v>-82.8272375807155</v>
      </c>
    </row>
    <row r="19" spans="1:16" ht="13.5">
      <c r="A19" s="43">
        <v>19</v>
      </c>
      <c r="B19" s="41">
        <v>5</v>
      </c>
      <c r="C19" s="41"/>
      <c r="D19" s="16">
        <f t="shared" si="12"/>
        <v>3.478569200749979</v>
      </c>
      <c r="E19" s="41">
        <f t="shared" si="6"/>
        <v>11.25</v>
      </c>
      <c r="F19" s="42">
        <f t="shared" si="7"/>
        <v>-7.771430799250021</v>
      </c>
      <c r="G19" s="52">
        <f t="shared" si="11"/>
        <v>0</v>
      </c>
      <c r="H19" s="53">
        <f t="shared" si="8"/>
        <v>-7.771430799250021</v>
      </c>
      <c r="I19" s="53">
        <f t="shared" si="9"/>
        <v>3.4785692007499787</v>
      </c>
      <c r="J19" s="53">
        <f t="shared" si="10"/>
        <v>-82.60715399625013</v>
      </c>
      <c r="K19" s="17">
        <f t="shared" si="3"/>
        <v>0.783526166468459</v>
      </c>
      <c r="L19" s="52">
        <f t="shared" si="0"/>
        <v>2.725549990658882</v>
      </c>
      <c r="M19" s="52">
        <f t="shared" si="4"/>
        <v>-108.02658454817808</v>
      </c>
      <c r="N19" s="17">
        <f t="shared" si="1"/>
        <v>1.277187706708544</v>
      </c>
      <c r="O19" s="52">
        <f t="shared" si="2"/>
        <v>4.442785820132838</v>
      </c>
      <c r="P19" s="52">
        <f t="shared" si="5"/>
        <v>-78.38445176058266</v>
      </c>
    </row>
    <row r="20" spans="1:16" ht="13.5">
      <c r="A20" s="43">
        <v>20</v>
      </c>
      <c r="B20" s="41">
        <v>6</v>
      </c>
      <c r="C20" s="41"/>
      <c r="D20" s="16">
        <f t="shared" si="12"/>
        <v>3.478569200749979</v>
      </c>
      <c r="E20" s="41">
        <f t="shared" si="6"/>
        <v>11.25</v>
      </c>
      <c r="F20" s="42">
        <f t="shared" si="7"/>
        <v>-7.771430799250021</v>
      </c>
      <c r="G20" s="52">
        <f t="shared" si="11"/>
        <v>0</v>
      </c>
      <c r="H20" s="53">
        <f t="shared" si="8"/>
        <v>-7.771430799250021</v>
      </c>
      <c r="I20" s="53">
        <f t="shared" si="9"/>
        <v>3.4785692007499787</v>
      </c>
      <c r="J20" s="53">
        <f t="shared" si="10"/>
        <v>-79.12858479550016</v>
      </c>
      <c r="K20" s="17">
        <f t="shared" si="3"/>
        <v>0.7462153966366276</v>
      </c>
      <c r="L20" s="52">
        <f t="shared" si="0"/>
        <v>2.595761895865602</v>
      </c>
      <c r="M20" s="52">
        <f t="shared" si="4"/>
        <v>-105.43082265231247</v>
      </c>
      <c r="N20" s="17">
        <f t="shared" si="1"/>
        <v>1.341237463374679</v>
      </c>
      <c r="O20" s="52">
        <f t="shared" si="2"/>
        <v>4.6655873309871865</v>
      </c>
      <c r="P20" s="52">
        <f t="shared" si="5"/>
        <v>-73.71886442959547</v>
      </c>
    </row>
    <row r="21" spans="1:16" ht="13.5">
      <c r="A21" s="43">
        <v>21</v>
      </c>
      <c r="B21" s="41">
        <v>7</v>
      </c>
      <c r="C21" s="41"/>
      <c r="D21" s="42">
        <f t="shared" si="12"/>
        <v>3.478569200749979</v>
      </c>
      <c r="E21" s="41">
        <f t="shared" si="6"/>
        <v>11.25</v>
      </c>
      <c r="F21" s="42">
        <f t="shared" si="7"/>
        <v>-7.771430799250021</v>
      </c>
      <c r="G21" s="52">
        <f t="shared" si="11"/>
        <v>0</v>
      </c>
      <c r="H21" s="53">
        <f t="shared" si="8"/>
        <v>-7.771430799250021</v>
      </c>
      <c r="I21" s="53">
        <f t="shared" si="9"/>
        <v>3.4785692007499787</v>
      </c>
      <c r="J21" s="53">
        <f t="shared" si="10"/>
        <v>-75.65001559475019</v>
      </c>
      <c r="K21" s="17">
        <f t="shared" si="3"/>
        <v>0.7106813301301215</v>
      </c>
      <c r="L21" s="52">
        <f t="shared" si="0"/>
        <v>2.4721541865386683</v>
      </c>
      <c r="M21" s="52">
        <f t="shared" si="4"/>
        <v>-102.9586684657738</v>
      </c>
      <c r="N21" s="17">
        <f t="shared" si="1"/>
        <v>1.4084992548164723</v>
      </c>
      <c r="O21" s="52">
        <f t="shared" si="2"/>
        <v>4.899562127083876</v>
      </c>
      <c r="P21" s="52">
        <f t="shared" si="5"/>
        <v>-68.81930230251159</v>
      </c>
    </row>
    <row r="22" spans="1:16" ht="13.5">
      <c r="A22" s="43">
        <v>22</v>
      </c>
      <c r="B22" s="41">
        <v>8</v>
      </c>
      <c r="C22" s="41"/>
      <c r="D22" s="42">
        <f t="shared" si="12"/>
        <v>3.478569200749979</v>
      </c>
      <c r="E22" s="41">
        <f t="shared" si="6"/>
        <v>11.25</v>
      </c>
      <c r="F22" s="42">
        <f t="shared" si="7"/>
        <v>-7.771430799250021</v>
      </c>
      <c r="G22" s="52">
        <f t="shared" si="11"/>
        <v>0</v>
      </c>
      <c r="H22" s="53">
        <f t="shared" si="8"/>
        <v>-7.771430799250021</v>
      </c>
      <c r="I22" s="53">
        <f t="shared" si="9"/>
        <v>3.4785692007499787</v>
      </c>
      <c r="J22" s="53">
        <f t="shared" si="10"/>
        <v>-72.17144639400021</v>
      </c>
      <c r="K22" s="17">
        <f t="shared" si="3"/>
        <v>0.6768393620286872</v>
      </c>
      <c r="L22" s="52">
        <f t="shared" si="0"/>
        <v>2.354432558608256</v>
      </c>
      <c r="M22" s="52">
        <f t="shared" si="4"/>
        <v>-100.60423590716555</v>
      </c>
      <c r="N22" s="17">
        <f t="shared" si="1"/>
        <v>1.479134161542845</v>
      </c>
      <c r="O22" s="52">
        <f t="shared" si="2"/>
        <v>5.1452705381200845</v>
      </c>
      <c r="P22" s="52">
        <f t="shared" si="5"/>
        <v>-63.6740317643915</v>
      </c>
    </row>
    <row r="23" spans="1:16" ht="13.5">
      <c r="A23" s="60">
        <v>23</v>
      </c>
      <c r="B23" s="41">
        <v>9</v>
      </c>
      <c r="C23" s="41"/>
      <c r="D23" s="42">
        <f t="shared" si="12"/>
        <v>3.478569200749979</v>
      </c>
      <c r="E23" s="41"/>
      <c r="F23" s="42">
        <f t="shared" si="7"/>
        <v>3.478569200749979</v>
      </c>
      <c r="G23" s="53">
        <f aca="true" t="shared" si="13" ref="G23:G29">F23*$J$7</f>
        <v>1.7392846003749896</v>
      </c>
      <c r="H23" s="53">
        <f t="shared" si="8"/>
        <v>1.7392846003749896</v>
      </c>
      <c r="I23" s="53">
        <f t="shared" si="9"/>
        <v>1.7392846003749896</v>
      </c>
      <c r="J23" s="53">
        <f t="shared" si="10"/>
        <v>-70.43216179362523</v>
      </c>
      <c r="K23" s="17">
        <f t="shared" si="3"/>
        <v>0.6446089162177973</v>
      </c>
      <c r="L23" s="52">
        <f t="shared" si="0"/>
        <v>1.1211583612420266</v>
      </c>
      <c r="M23" s="52">
        <f t="shared" si="4"/>
        <v>-99.48307754592352</v>
      </c>
      <c r="N23" s="17">
        <f t="shared" si="1"/>
        <v>1.5533113420980338</v>
      </c>
      <c r="O23" s="52">
        <f t="shared" si="2"/>
        <v>2.7016504968989175</v>
      </c>
      <c r="P23" s="52">
        <f t="shared" si="5"/>
        <v>-60.97238126749258</v>
      </c>
    </row>
    <row r="24" spans="1:16" ht="13.5">
      <c r="A24" s="60">
        <v>24</v>
      </c>
      <c r="B24" s="41">
        <v>10</v>
      </c>
      <c r="C24" s="41"/>
      <c r="D24" s="42">
        <f t="shared" si="12"/>
        <v>3.478569200749979</v>
      </c>
      <c r="E24" s="41"/>
      <c r="F24" s="42">
        <f t="shared" si="7"/>
        <v>3.478569200749979</v>
      </c>
      <c r="G24" s="53">
        <f t="shared" si="13"/>
        <v>1.7392846003749896</v>
      </c>
      <c r="H24" s="53">
        <f t="shared" si="8"/>
        <v>1.7392846003749896</v>
      </c>
      <c r="I24" s="53">
        <f t="shared" si="9"/>
        <v>1.7392846003749896</v>
      </c>
      <c r="J24" s="53">
        <f t="shared" si="10"/>
        <v>-68.69287719325024</v>
      </c>
      <c r="K24" s="17">
        <f t="shared" si="3"/>
        <v>0.6139132535407593</v>
      </c>
      <c r="L24" s="52">
        <f t="shared" si="0"/>
        <v>1.0677698678495493</v>
      </c>
      <c r="M24" s="52">
        <f t="shared" si="4"/>
        <v>-98.41530767807397</v>
      </c>
      <c r="N24" s="17">
        <f t="shared" si="1"/>
        <v>1.6312084381674297</v>
      </c>
      <c r="O24" s="52">
        <f t="shared" si="2"/>
        <v>2.837135716506349</v>
      </c>
      <c r="P24" s="52">
        <f t="shared" si="5"/>
        <v>-58.135245550986234</v>
      </c>
    </row>
    <row r="25" spans="1:16" ht="13.5">
      <c r="A25" s="43">
        <v>25</v>
      </c>
      <c r="B25" s="11">
        <v>11</v>
      </c>
      <c r="C25" s="11"/>
      <c r="D25" s="16">
        <f t="shared" si="12"/>
        <v>3.478569200749979</v>
      </c>
      <c r="E25" s="11"/>
      <c r="F25" s="16">
        <f t="shared" si="7"/>
        <v>3.478569200749979</v>
      </c>
      <c r="G25" s="52">
        <f t="shared" si="13"/>
        <v>1.7392846003749896</v>
      </c>
      <c r="H25" s="52">
        <f t="shared" si="8"/>
        <v>1.7392846003749896</v>
      </c>
      <c r="I25" s="52">
        <f t="shared" si="9"/>
        <v>1.7392846003749896</v>
      </c>
      <c r="J25" s="52">
        <f t="shared" si="10"/>
        <v>-66.95359259287525</v>
      </c>
      <c r="K25" s="17">
        <f t="shared" si="3"/>
        <v>0.5846792890864374</v>
      </c>
      <c r="L25" s="52">
        <f t="shared" si="0"/>
        <v>1.0169236836662372</v>
      </c>
      <c r="M25" s="52">
        <f t="shared" si="4"/>
        <v>-97.39838399440774</v>
      </c>
      <c r="N25" s="17">
        <f t="shared" si="1"/>
        <v>1.713011999999091</v>
      </c>
      <c r="O25" s="52">
        <f t="shared" si="2"/>
        <v>2.9794153918559805</v>
      </c>
      <c r="P25" s="52">
        <f t="shared" si="5"/>
        <v>-55.155830159130254</v>
      </c>
    </row>
    <row r="26" spans="1:16" ht="13.5">
      <c r="A26" s="60">
        <v>26</v>
      </c>
      <c r="B26" s="41">
        <v>12</v>
      </c>
      <c r="C26" s="41"/>
      <c r="D26" s="42">
        <f t="shared" si="12"/>
        <v>3.478569200749979</v>
      </c>
      <c r="E26" s="41"/>
      <c r="F26" s="42">
        <f t="shared" si="7"/>
        <v>3.478569200749979</v>
      </c>
      <c r="G26" s="53">
        <f t="shared" si="13"/>
        <v>1.7392846003749896</v>
      </c>
      <c r="H26" s="53">
        <f t="shared" si="8"/>
        <v>1.7392846003749896</v>
      </c>
      <c r="I26" s="53">
        <f t="shared" si="9"/>
        <v>1.7392846003749896</v>
      </c>
      <c r="J26" s="53">
        <f t="shared" si="10"/>
        <v>-65.21430799250027</v>
      </c>
      <c r="K26" s="17">
        <f t="shared" si="3"/>
        <v>0.5568374181775595</v>
      </c>
      <c r="L26" s="52">
        <f t="shared" si="0"/>
        <v>0.9684987463487975</v>
      </c>
      <c r="M26" s="52">
        <f t="shared" si="4"/>
        <v>-96.42988524805894</v>
      </c>
      <c r="N26" s="17">
        <f t="shared" si="1"/>
        <v>1.7989179331597436</v>
      </c>
      <c r="O26" s="52">
        <f t="shared" si="2"/>
        <v>3.1288302584831467</v>
      </c>
      <c r="P26" s="52">
        <f t="shared" si="5"/>
        <v>-52.026999900647105</v>
      </c>
    </row>
    <row r="27" spans="1:16" ht="13.5">
      <c r="A27" s="60">
        <v>27</v>
      </c>
      <c r="B27" s="41">
        <v>13</v>
      </c>
      <c r="C27" s="41"/>
      <c r="D27" s="42">
        <f t="shared" si="12"/>
        <v>3.478569200749979</v>
      </c>
      <c r="E27" s="41"/>
      <c r="F27" s="42">
        <f t="shared" si="7"/>
        <v>3.478569200749979</v>
      </c>
      <c r="G27" s="53">
        <f t="shared" si="13"/>
        <v>1.7392846003749896</v>
      </c>
      <c r="H27" s="53">
        <f t="shared" si="8"/>
        <v>1.7392846003749896</v>
      </c>
      <c r="I27" s="53">
        <f t="shared" si="9"/>
        <v>1.7392846003749896</v>
      </c>
      <c r="J27" s="53">
        <f t="shared" si="10"/>
        <v>-63.47502339212528</v>
      </c>
      <c r="K27" s="17">
        <f t="shared" si="3"/>
        <v>0.5303213506452946</v>
      </c>
      <c r="L27" s="52">
        <f t="shared" si="0"/>
        <v>0.9223797584274259</v>
      </c>
      <c r="M27" s="52">
        <f t="shared" si="4"/>
        <v>-95.50750548963151</v>
      </c>
      <c r="N27" s="17">
        <f t="shared" si="1"/>
        <v>1.889131967695171</v>
      </c>
      <c r="O27" s="52">
        <f t="shared" si="2"/>
        <v>3.285738139488313</v>
      </c>
      <c r="P27" s="52">
        <f t="shared" si="5"/>
        <v>-48.74126176115879</v>
      </c>
    </row>
    <row r="28" spans="1:16" ht="13.5">
      <c r="A28" s="58">
        <v>28</v>
      </c>
      <c r="B28" s="33">
        <v>14</v>
      </c>
      <c r="C28" s="11"/>
      <c r="D28" s="16">
        <f t="shared" si="12"/>
        <v>3.478569200749979</v>
      </c>
      <c r="E28" s="11"/>
      <c r="F28" s="16">
        <f t="shared" si="7"/>
        <v>3.478569200749979</v>
      </c>
      <c r="G28" s="52">
        <f t="shared" si="13"/>
        <v>1.7392846003749896</v>
      </c>
      <c r="H28" s="52">
        <f t="shared" si="8"/>
        <v>1.7392846003749896</v>
      </c>
      <c r="I28" s="52">
        <f t="shared" si="9"/>
        <v>1.7392846003749896</v>
      </c>
      <c r="J28" s="54">
        <f t="shared" si="10"/>
        <v>-61.73573879175029</v>
      </c>
      <c r="K28" s="17">
        <f t="shared" si="3"/>
        <v>0.5050679529955189</v>
      </c>
      <c r="L28" s="52">
        <f t="shared" si="0"/>
        <v>0.8784569127880251</v>
      </c>
      <c r="M28" s="52">
        <f t="shared" si="4"/>
        <v>-94.62904857684349</v>
      </c>
      <c r="N28" s="17">
        <f t="shared" si="1"/>
        <v>1.983870150818558</v>
      </c>
      <c r="O28" s="52">
        <f t="shared" si="2"/>
        <v>3.450514802462326</v>
      </c>
      <c r="P28" s="52">
        <f t="shared" si="5"/>
        <v>-45.29074695869646</v>
      </c>
    </row>
    <row r="29" spans="1:16" ht="13.5">
      <c r="A29" s="58">
        <v>29</v>
      </c>
      <c r="B29" s="33">
        <v>15</v>
      </c>
      <c r="C29" s="20">
        <f>(-0.1*F4)+(-C14)</f>
        <v>-20</v>
      </c>
      <c r="D29" s="16">
        <f t="shared" si="12"/>
        <v>3.478569200749979</v>
      </c>
      <c r="E29" s="11"/>
      <c r="F29" s="16">
        <f t="shared" si="7"/>
        <v>3.478569200749979</v>
      </c>
      <c r="G29" s="52">
        <f t="shared" si="13"/>
        <v>1.7392846003749896</v>
      </c>
      <c r="H29" s="52">
        <f t="shared" si="8"/>
        <v>1.7392846003749896</v>
      </c>
      <c r="I29" s="52">
        <f>H29+E29-C29</f>
        <v>21.73928460037499</v>
      </c>
      <c r="J29" s="54">
        <f t="shared" si="10"/>
        <v>-39.99645419137531</v>
      </c>
      <c r="K29" s="17">
        <f t="shared" si="3"/>
        <v>0.4810170980909702</v>
      </c>
      <c r="L29" s="53">
        <f t="shared" si="0"/>
        <v>10.456967593046095</v>
      </c>
      <c r="M29" s="55">
        <f t="shared" si="4"/>
        <v>-84.1720809837974</v>
      </c>
      <c r="N29" s="17">
        <f t="shared" si="1"/>
        <v>2.083359364306685</v>
      </c>
      <c r="O29" s="53">
        <f t="shared" si="2"/>
        <v>45.290742145519346</v>
      </c>
      <c r="P29" s="55">
        <f t="shared" si="5"/>
        <v>-4.813177113760503E-06</v>
      </c>
    </row>
    <row r="30" spans="1:13" ht="13.5">
      <c r="A30" s="43">
        <v>30</v>
      </c>
      <c r="G30" s="28" t="s">
        <v>34</v>
      </c>
      <c r="H30" s="7">
        <v>12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111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1.1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$I$4*$O$3*L3*D32</f>
        <v>26.78498284577484</v>
      </c>
      <c r="E35" s="17">
        <f>$E$7</f>
        <v>0</v>
      </c>
      <c r="F35" s="81"/>
      <c r="G35" s="39">
        <f>$G$7</f>
        <v>1</v>
      </c>
      <c r="H35" s="39">
        <f>$H$7</f>
        <v>1</v>
      </c>
      <c r="I35" s="39">
        <f>$I$7</f>
        <v>1</v>
      </c>
      <c r="J35" s="21">
        <v>0.5</v>
      </c>
      <c r="K35" s="18">
        <v>0.05</v>
      </c>
      <c r="L35" s="24"/>
      <c r="M35" s="24">
        <f>M57</f>
        <v>59.057875633441896</v>
      </c>
      <c r="N35" s="24">
        <v>0.10229490361626525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1.4763563554501844</v>
      </c>
      <c r="O38" s="16">
        <f aca="true" t="shared" si="16" ref="O38:O57">I38*N38</f>
        <v>-20.64322106111872</v>
      </c>
      <c r="P38" s="16">
        <f>O38</f>
        <v>-20.64322106111872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1.3393478919359485</v>
      </c>
      <c r="O39" s="16">
        <f t="shared" si="16"/>
        <v>-43.697485719343625</v>
      </c>
      <c r="P39" s="16">
        <f aca="true" t="shared" si="19" ref="P39:P57">O39+P38</f>
        <v>-64.34070678046234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1.2150540545383914</v>
      </c>
      <c r="O40" s="16">
        <f t="shared" si="16"/>
        <v>-39.642282274903586</v>
      </c>
      <c r="P40" s="16">
        <f t="shared" si="19"/>
        <v>-103.98298905536592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1.1022949036162653</v>
      </c>
      <c r="O41" s="16">
        <f t="shared" si="16"/>
        <v>-15.412889500486807</v>
      </c>
      <c r="P41" s="16">
        <f t="shared" si="19"/>
        <v>-119.39587855585273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-128.7175760737143</v>
      </c>
    </row>
    <row r="43" spans="1:16" ht="13.5">
      <c r="A43" s="43">
        <v>43</v>
      </c>
      <c r="B43" s="11">
        <v>1</v>
      </c>
      <c r="C43" s="11"/>
      <c r="D43" s="16">
        <f>$D$35*G35*(1+$E$7)^(B43-1)</f>
        <v>26.78498284577484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16.29807313818057</v>
      </c>
      <c r="G43" s="16">
        <f aca="true" t="shared" si="22" ref="G43:G50">F43*(1-$J$7)</f>
        <v>8.149036569090285</v>
      </c>
      <c r="H43" s="16">
        <f aca="true" t="shared" si="23" ref="H43:H57">F43-G43</f>
        <v>8.149036569090285</v>
      </c>
      <c r="I43" s="16">
        <f aca="true" t="shared" si="24" ref="I43:I56">H43+E43</f>
        <v>18.635946276684557</v>
      </c>
      <c r="J43" s="16">
        <f aca="true" t="shared" si="25" ref="J43:J57">I43+J42</f>
        <v>-74.5810289019312</v>
      </c>
      <c r="K43" s="18">
        <f t="shared" si="17"/>
        <v>0.9523809523809523</v>
      </c>
      <c r="L43" s="16">
        <f t="shared" si="14"/>
        <v>17.7485202635091</v>
      </c>
      <c r="M43" s="16">
        <f t="shared" si="18"/>
        <v>-96.98942884428897</v>
      </c>
      <c r="N43" s="18">
        <f t="shared" si="15"/>
        <v>0.9071982431555571</v>
      </c>
      <c r="O43" s="16">
        <f t="shared" si="16"/>
        <v>16.906497721749574</v>
      </c>
      <c r="P43" s="16">
        <f t="shared" si="19"/>
        <v>-111.81107835196472</v>
      </c>
    </row>
    <row r="44" spans="1:16" ht="13.5">
      <c r="A44" s="43">
        <v>44</v>
      </c>
      <c r="B44" s="41">
        <v>2</v>
      </c>
      <c r="C44" s="41"/>
      <c r="D44" s="42">
        <f>$D$35*H35*(1+E35)^(B44-1)</f>
        <v>26.78498284577484</v>
      </c>
      <c r="E44" s="66">
        <f t="shared" si="20"/>
        <v>10.486909707594272</v>
      </c>
      <c r="F44" s="42">
        <f t="shared" si="21"/>
        <v>16.29807313818057</v>
      </c>
      <c r="G44" s="42">
        <f t="shared" si="22"/>
        <v>8.149036569090285</v>
      </c>
      <c r="H44" s="42">
        <f t="shared" si="23"/>
        <v>8.149036569090285</v>
      </c>
      <c r="I44" s="42">
        <f t="shared" si="24"/>
        <v>18.635946276684557</v>
      </c>
      <c r="J44" s="42">
        <f t="shared" si="25"/>
        <v>-55.94508262524665</v>
      </c>
      <c r="K44" s="18">
        <f t="shared" si="17"/>
        <v>0.9070294784580498</v>
      </c>
      <c r="L44" s="16">
        <f t="shared" si="14"/>
        <v>16.903352631913428</v>
      </c>
      <c r="M44" s="16">
        <f t="shared" si="18"/>
        <v>-80.08607621237553</v>
      </c>
      <c r="N44" s="18">
        <f t="shared" si="15"/>
        <v>0.8230086523845294</v>
      </c>
      <c r="O44" s="16">
        <f t="shared" si="16"/>
        <v>15.337545031084645</v>
      </c>
      <c r="P44" s="16">
        <f t="shared" si="19"/>
        <v>-96.47353332088008</v>
      </c>
    </row>
    <row r="45" spans="1:16" ht="13.5">
      <c r="A45" s="60">
        <v>45</v>
      </c>
      <c r="B45" s="41">
        <v>3</v>
      </c>
      <c r="C45" s="41"/>
      <c r="D45" s="42">
        <f>$D$35*I35*(1+E35)^(B45-1)</f>
        <v>26.78498284577484</v>
      </c>
      <c r="E45" s="66">
        <f t="shared" si="20"/>
        <v>10.486909707594272</v>
      </c>
      <c r="F45" s="42">
        <f t="shared" si="21"/>
        <v>16.29807313818057</v>
      </c>
      <c r="G45" s="42">
        <f t="shared" si="22"/>
        <v>8.149036569090285</v>
      </c>
      <c r="H45" s="42">
        <f t="shared" si="23"/>
        <v>8.149036569090285</v>
      </c>
      <c r="I45" s="42">
        <f t="shared" si="24"/>
        <v>18.635946276684557</v>
      </c>
      <c r="J45" s="42">
        <f t="shared" si="25"/>
        <v>-37.30913634856209</v>
      </c>
      <c r="K45" s="18">
        <f t="shared" si="17"/>
        <v>0.863837598531476</v>
      </c>
      <c r="L45" s="16">
        <f t="shared" si="14"/>
        <v>16.09843107801279</v>
      </c>
      <c r="M45" s="16">
        <f t="shared" si="18"/>
        <v>-63.98764513436274</v>
      </c>
      <c r="N45" s="18">
        <f t="shared" si="15"/>
        <v>0.7466320035450676</v>
      </c>
      <c r="O45" s="16">
        <f t="shared" si="16"/>
        <v>13.914193906519234</v>
      </c>
      <c r="P45" s="16">
        <f t="shared" si="19"/>
        <v>-82.55933941436085</v>
      </c>
    </row>
    <row r="46" spans="1:16" ht="13.5">
      <c r="A46" s="58">
        <v>46</v>
      </c>
      <c r="B46" s="33">
        <v>4</v>
      </c>
      <c r="C46" s="41"/>
      <c r="D46" s="42">
        <f>$D$35*(1+$E$7)^(B46-1)</f>
        <v>26.78498284577484</v>
      </c>
      <c r="E46" s="66">
        <f t="shared" si="20"/>
        <v>10.486909707594272</v>
      </c>
      <c r="F46" s="42">
        <f t="shared" si="21"/>
        <v>16.29807313818057</v>
      </c>
      <c r="G46" s="42">
        <f t="shared" si="22"/>
        <v>8.149036569090285</v>
      </c>
      <c r="H46" s="42">
        <f t="shared" si="23"/>
        <v>8.149036569090285</v>
      </c>
      <c r="I46" s="42">
        <f t="shared" si="24"/>
        <v>18.635946276684557</v>
      </c>
      <c r="J46" s="62">
        <f t="shared" si="25"/>
        <v>-18.673190071877535</v>
      </c>
      <c r="K46" s="18">
        <f t="shared" si="17"/>
        <v>0.822702474791882</v>
      </c>
      <c r="L46" s="16">
        <f t="shared" si="14"/>
        <v>15.331839121916943</v>
      </c>
      <c r="M46" s="16">
        <f t="shared" si="18"/>
        <v>-48.655806012445794</v>
      </c>
      <c r="N46" s="18">
        <f t="shared" si="15"/>
        <v>0.6773432418997991</v>
      </c>
      <c r="O46" s="16">
        <f t="shared" si="16"/>
        <v>12.622932266920008</v>
      </c>
      <c r="P46" s="16">
        <f t="shared" si="19"/>
        <v>-69.93640714744085</v>
      </c>
    </row>
    <row r="47" spans="1:16" ht="13.5">
      <c r="A47" s="58">
        <v>47</v>
      </c>
      <c r="B47" s="33">
        <v>5</v>
      </c>
      <c r="C47" s="41"/>
      <c r="D47" s="42">
        <f aca="true" t="shared" si="26" ref="D47:D57">$D$35*(1+$E$7)^(B47-1)</f>
        <v>26.78498284577484</v>
      </c>
      <c r="E47" s="66">
        <f t="shared" si="20"/>
        <v>10.486909707594272</v>
      </c>
      <c r="F47" s="42">
        <f t="shared" si="21"/>
        <v>16.29807313818057</v>
      </c>
      <c r="G47" s="42">
        <f t="shared" si="22"/>
        <v>8.149036569090285</v>
      </c>
      <c r="H47" s="42">
        <f t="shared" si="23"/>
        <v>8.149036569090285</v>
      </c>
      <c r="I47" s="42">
        <f t="shared" si="24"/>
        <v>18.635946276684557</v>
      </c>
      <c r="J47" s="62">
        <f t="shared" si="25"/>
        <v>-0.03724379519297827</v>
      </c>
      <c r="K47" s="18">
        <f t="shared" si="17"/>
        <v>0.783526166468459</v>
      </c>
      <c r="L47" s="16">
        <f t="shared" si="14"/>
        <v>14.601751544682802</v>
      </c>
      <c r="M47" s="16">
        <f t="shared" si="18"/>
        <v>-34.054054467762995</v>
      </c>
      <c r="N47" s="18">
        <f t="shared" si="15"/>
        <v>0.6144845990647873</v>
      </c>
      <c r="O47" s="16">
        <f t="shared" si="16"/>
        <v>11.451501976021424</v>
      </c>
      <c r="P47" s="16">
        <f t="shared" si="19"/>
        <v>-58.48490517141942</v>
      </c>
    </row>
    <row r="48" spans="1:16" ht="13.5">
      <c r="A48" s="60">
        <v>48</v>
      </c>
      <c r="B48" s="41">
        <v>6</v>
      </c>
      <c r="C48" s="41"/>
      <c r="D48" s="42">
        <f t="shared" si="26"/>
        <v>26.78498284577484</v>
      </c>
      <c r="E48" s="66">
        <f t="shared" si="20"/>
        <v>10.486909707594272</v>
      </c>
      <c r="F48" s="42">
        <f t="shared" si="21"/>
        <v>16.29807313818057</v>
      </c>
      <c r="G48" s="42">
        <f t="shared" si="22"/>
        <v>8.149036569090285</v>
      </c>
      <c r="H48" s="42">
        <f t="shared" si="23"/>
        <v>8.149036569090285</v>
      </c>
      <c r="I48" s="42">
        <f t="shared" si="24"/>
        <v>18.635946276684557</v>
      </c>
      <c r="J48" s="42">
        <f t="shared" si="25"/>
        <v>18.59870248149158</v>
      </c>
      <c r="K48" s="18">
        <f t="shared" si="17"/>
        <v>0.7462153966366276</v>
      </c>
      <c r="L48" s="16">
        <f t="shared" si="14"/>
        <v>13.90643004255505</v>
      </c>
      <c r="M48" s="16">
        <f t="shared" si="18"/>
        <v>-20.147624425207944</v>
      </c>
      <c r="N48" s="18">
        <f t="shared" si="15"/>
        <v>0.557459348717722</v>
      </c>
      <c r="O48" s="16">
        <f t="shared" si="16"/>
        <v>10.38878247413903</v>
      </c>
      <c r="P48" s="16">
        <f t="shared" si="19"/>
        <v>-48.09612269728039</v>
      </c>
    </row>
    <row r="49" spans="1:16" ht="13.5">
      <c r="A49" s="60">
        <v>49</v>
      </c>
      <c r="B49" s="41">
        <v>7</v>
      </c>
      <c r="C49" s="41"/>
      <c r="D49" s="42">
        <f t="shared" si="26"/>
        <v>26.78498284577484</v>
      </c>
      <c r="E49" s="66">
        <f t="shared" si="20"/>
        <v>10.486909707594272</v>
      </c>
      <c r="F49" s="42">
        <f t="shared" si="21"/>
        <v>16.29807313818057</v>
      </c>
      <c r="G49" s="42">
        <f t="shared" si="22"/>
        <v>8.149036569090285</v>
      </c>
      <c r="H49" s="42">
        <f t="shared" si="23"/>
        <v>8.149036569090285</v>
      </c>
      <c r="I49" s="42">
        <f t="shared" si="24"/>
        <v>18.635946276684557</v>
      </c>
      <c r="J49" s="42">
        <f t="shared" si="25"/>
        <v>37.234648758176135</v>
      </c>
      <c r="K49" s="18">
        <f t="shared" si="17"/>
        <v>0.7106813301301215</v>
      </c>
      <c r="L49" s="16">
        <f t="shared" si="14"/>
        <v>13.244219088147666</v>
      </c>
      <c r="M49" s="16">
        <f t="shared" si="18"/>
        <v>-6.903405337060278</v>
      </c>
      <c r="N49" s="18">
        <f t="shared" si="15"/>
        <v>0.5057261417873584</v>
      </c>
      <c r="O49" s="16">
        <f t="shared" si="16"/>
        <v>9.424685209064169</v>
      </c>
      <c r="P49" s="16">
        <f t="shared" si="19"/>
        <v>-38.67143748821623</v>
      </c>
    </row>
    <row r="50" spans="1:16" ht="13.5">
      <c r="A50" s="43">
        <v>50</v>
      </c>
      <c r="B50" s="41">
        <v>8</v>
      </c>
      <c r="C50" s="41"/>
      <c r="D50" s="42">
        <f t="shared" si="26"/>
        <v>26.78498284577484</v>
      </c>
      <c r="E50" s="66">
        <f t="shared" si="20"/>
        <v>10.486909707594272</v>
      </c>
      <c r="F50" s="42">
        <f t="shared" si="21"/>
        <v>16.29807313818057</v>
      </c>
      <c r="G50" s="42">
        <f t="shared" si="22"/>
        <v>8.149036569090285</v>
      </c>
      <c r="H50" s="42">
        <f t="shared" si="23"/>
        <v>8.149036569090285</v>
      </c>
      <c r="I50" s="42">
        <f t="shared" si="24"/>
        <v>18.635946276684557</v>
      </c>
      <c r="J50" s="42">
        <f t="shared" si="25"/>
        <v>55.87059503486069</v>
      </c>
      <c r="K50" s="18">
        <f t="shared" si="17"/>
        <v>0.6768393620286872</v>
      </c>
      <c r="L50" s="16">
        <f t="shared" si="14"/>
        <v>12.613541988712065</v>
      </c>
      <c r="M50" s="16">
        <f t="shared" si="18"/>
        <v>5.710136651651787</v>
      </c>
      <c r="N50" s="18">
        <f t="shared" si="15"/>
        <v>0.45879386734732974</v>
      </c>
      <c r="O50" s="16">
        <f t="shared" si="16"/>
        <v>8.550057863957178</v>
      </c>
      <c r="P50" s="16">
        <f t="shared" si="19"/>
        <v>-30.12137962425905</v>
      </c>
    </row>
    <row r="51" spans="1:16" ht="13.5">
      <c r="A51" s="43">
        <v>51</v>
      </c>
      <c r="B51" s="11">
        <v>9</v>
      </c>
      <c r="C51" s="11"/>
      <c r="D51" s="42">
        <f t="shared" si="26"/>
        <v>26.78498284577484</v>
      </c>
      <c r="E51" s="11"/>
      <c r="F51" s="16">
        <f t="shared" si="21"/>
        <v>26.78498284577484</v>
      </c>
      <c r="G51" s="16">
        <f aca="true" t="shared" si="27" ref="G51:G57">F51*$J$7</f>
        <v>13.39249142288742</v>
      </c>
      <c r="H51" s="16">
        <f t="shared" si="23"/>
        <v>13.39249142288742</v>
      </c>
      <c r="I51" s="16">
        <f t="shared" si="24"/>
        <v>13.39249142288742</v>
      </c>
      <c r="J51" s="16">
        <f t="shared" si="25"/>
        <v>69.26308645774812</v>
      </c>
      <c r="K51" s="18">
        <f t="shared" si="17"/>
        <v>0.6446089162177973</v>
      </c>
      <c r="L51" s="16">
        <f t="shared" si="14"/>
        <v>8.632919381563605</v>
      </c>
      <c r="M51" s="16">
        <f t="shared" si="18"/>
        <v>14.343056033215392</v>
      </c>
      <c r="N51" s="18">
        <f t="shared" si="15"/>
        <v>0.4162169904280413</v>
      </c>
      <c r="O51" s="16">
        <f t="shared" si="16"/>
        <v>5.574182474367558</v>
      </c>
      <c r="P51" s="16">
        <f t="shared" si="19"/>
        <v>-24.547197149891492</v>
      </c>
    </row>
    <row r="52" spans="1:16" ht="13.5">
      <c r="A52" s="43">
        <v>52</v>
      </c>
      <c r="B52" s="11">
        <v>10</v>
      </c>
      <c r="C52" s="11"/>
      <c r="D52" s="42">
        <f t="shared" si="26"/>
        <v>26.78498284577484</v>
      </c>
      <c r="E52" s="11"/>
      <c r="F52" s="16">
        <f t="shared" si="21"/>
        <v>26.78498284577484</v>
      </c>
      <c r="G52" s="16">
        <f t="shared" si="27"/>
        <v>13.39249142288742</v>
      </c>
      <c r="H52" s="16">
        <f t="shared" si="23"/>
        <v>13.39249142288742</v>
      </c>
      <c r="I52" s="16">
        <f t="shared" si="24"/>
        <v>13.39249142288742</v>
      </c>
      <c r="J52" s="16">
        <f t="shared" si="25"/>
        <v>82.65557788063553</v>
      </c>
      <c r="K52" s="18">
        <f t="shared" si="17"/>
        <v>0.6139132535407593</v>
      </c>
      <c r="L52" s="16">
        <f t="shared" si="14"/>
        <v>8.22182798244153</v>
      </c>
      <c r="M52" s="16">
        <f t="shared" si="18"/>
        <v>22.564884015656922</v>
      </c>
      <c r="N52" s="18">
        <f t="shared" si="15"/>
        <v>0.3775913224878124</v>
      </c>
      <c r="O52" s="16">
        <f t="shared" si="16"/>
        <v>5.056888547774745</v>
      </c>
      <c r="P52" s="16">
        <f t="shared" si="19"/>
        <v>-19.490308602116748</v>
      </c>
    </row>
    <row r="53" spans="1:16" ht="13.5">
      <c r="A53" s="43">
        <v>53</v>
      </c>
      <c r="B53" s="11">
        <v>11</v>
      </c>
      <c r="C53" s="11"/>
      <c r="D53" s="42">
        <f t="shared" si="26"/>
        <v>26.78498284577484</v>
      </c>
      <c r="E53" s="11"/>
      <c r="F53" s="16">
        <f t="shared" si="21"/>
        <v>26.78498284577484</v>
      </c>
      <c r="G53" s="16">
        <f t="shared" si="27"/>
        <v>13.39249142288742</v>
      </c>
      <c r="H53" s="16">
        <f t="shared" si="23"/>
        <v>13.39249142288742</v>
      </c>
      <c r="I53" s="16">
        <f t="shared" si="24"/>
        <v>13.39249142288742</v>
      </c>
      <c r="J53" s="16">
        <f t="shared" si="25"/>
        <v>96.04806930352295</v>
      </c>
      <c r="K53" s="18">
        <f t="shared" si="17"/>
        <v>0.5846792890864374</v>
      </c>
      <c r="L53" s="16">
        <f t="shared" si="14"/>
        <v>7.830312364230028</v>
      </c>
      <c r="M53" s="16">
        <f t="shared" si="18"/>
        <v>30.39519637988695</v>
      </c>
      <c r="N53" s="18">
        <f t="shared" si="15"/>
        <v>0.3425501843917268</v>
      </c>
      <c r="O53" s="16">
        <f t="shared" si="16"/>
        <v>4.587600406374706</v>
      </c>
      <c r="P53" s="16">
        <f t="shared" si="19"/>
        <v>-14.902708195742044</v>
      </c>
    </row>
    <row r="54" spans="1:16" ht="13.5">
      <c r="A54" s="43">
        <v>54</v>
      </c>
      <c r="B54" s="11">
        <v>12</v>
      </c>
      <c r="C54" s="11"/>
      <c r="D54" s="42">
        <f t="shared" si="26"/>
        <v>26.78498284577484</v>
      </c>
      <c r="E54" s="11"/>
      <c r="F54" s="16">
        <f t="shared" si="21"/>
        <v>26.78498284577484</v>
      </c>
      <c r="G54" s="16">
        <f t="shared" si="27"/>
        <v>13.39249142288742</v>
      </c>
      <c r="H54" s="16">
        <f t="shared" si="23"/>
        <v>13.39249142288742</v>
      </c>
      <c r="I54" s="16">
        <f t="shared" si="24"/>
        <v>13.39249142288742</v>
      </c>
      <c r="J54" s="16">
        <f t="shared" si="25"/>
        <v>109.44056072641037</v>
      </c>
      <c r="K54" s="18">
        <f t="shared" si="17"/>
        <v>0.5568374181775595</v>
      </c>
      <c r="L54" s="16">
        <f t="shared" si="14"/>
        <v>7.4574403468857415</v>
      </c>
      <c r="M54" s="16">
        <f t="shared" si="18"/>
        <v>37.852636726772694</v>
      </c>
      <c r="N54" s="18">
        <f t="shared" si="15"/>
        <v>0.3107609254727867</v>
      </c>
      <c r="O54" s="16">
        <f t="shared" si="16"/>
        <v>4.161863028962853</v>
      </c>
      <c r="P54" s="16">
        <f t="shared" si="19"/>
        <v>-10.740845166779192</v>
      </c>
    </row>
    <row r="55" spans="1:16" ht="13.5">
      <c r="A55" s="43">
        <v>55</v>
      </c>
      <c r="B55" s="11">
        <v>13</v>
      </c>
      <c r="C55" s="11"/>
      <c r="D55" s="42">
        <f t="shared" si="26"/>
        <v>26.78498284577484</v>
      </c>
      <c r="E55" s="11"/>
      <c r="F55" s="16">
        <f t="shared" si="21"/>
        <v>26.78498284577484</v>
      </c>
      <c r="G55" s="16">
        <f t="shared" si="27"/>
        <v>13.39249142288742</v>
      </c>
      <c r="H55" s="16">
        <f t="shared" si="23"/>
        <v>13.39249142288742</v>
      </c>
      <c r="I55" s="16">
        <f t="shared" si="24"/>
        <v>13.39249142288742</v>
      </c>
      <c r="J55" s="16">
        <f t="shared" si="25"/>
        <v>122.83305214929779</v>
      </c>
      <c r="K55" s="18">
        <f t="shared" si="17"/>
        <v>0.5303213506452946</v>
      </c>
      <c r="L55" s="16">
        <f t="shared" si="14"/>
        <v>7.102324139891181</v>
      </c>
      <c r="M55" s="16">
        <f t="shared" si="18"/>
        <v>44.954960866663875</v>
      </c>
      <c r="N55" s="18">
        <f t="shared" si="15"/>
        <v>0.28192176563030713</v>
      </c>
      <c r="O55" s="16">
        <f t="shared" si="16"/>
        <v>3.775634828129166</v>
      </c>
      <c r="P55" s="16">
        <f t="shared" si="19"/>
        <v>-6.965210338650026</v>
      </c>
    </row>
    <row r="56" spans="1:16" ht="13.5">
      <c r="A56" s="43">
        <v>56</v>
      </c>
      <c r="B56" s="11">
        <v>14</v>
      </c>
      <c r="C56" s="11"/>
      <c r="D56" s="42">
        <f t="shared" si="26"/>
        <v>26.78498284577484</v>
      </c>
      <c r="E56" s="11"/>
      <c r="F56" s="16">
        <f t="shared" si="21"/>
        <v>26.78498284577484</v>
      </c>
      <c r="G56" s="16">
        <f t="shared" si="27"/>
        <v>13.39249142288742</v>
      </c>
      <c r="H56" s="16">
        <f t="shared" si="23"/>
        <v>13.39249142288742</v>
      </c>
      <c r="I56" s="16">
        <f t="shared" si="24"/>
        <v>13.39249142288742</v>
      </c>
      <c r="J56" s="16">
        <f t="shared" si="25"/>
        <v>136.22554357218522</v>
      </c>
      <c r="K56" s="18">
        <f t="shared" si="17"/>
        <v>0.5050679529955189</v>
      </c>
      <c r="L56" s="16">
        <f t="shared" si="14"/>
        <v>6.764118228467794</v>
      </c>
      <c r="M56" s="16">
        <f t="shared" si="18"/>
        <v>51.71907909513167</v>
      </c>
      <c r="N56" s="18">
        <f t="shared" si="15"/>
        <v>0.25575893048712733</v>
      </c>
      <c r="O56" s="16">
        <f t="shared" si="16"/>
        <v>3.425249282875713</v>
      </c>
      <c r="P56" s="16">
        <f t="shared" si="19"/>
        <v>-3.539961055774313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42">
        <f t="shared" si="26"/>
        <v>26.78498284577484</v>
      </c>
      <c r="E57" s="11"/>
      <c r="F57" s="16">
        <f t="shared" si="21"/>
        <v>26.78498284577484</v>
      </c>
      <c r="G57" s="16">
        <f t="shared" si="27"/>
        <v>13.39249142288742</v>
      </c>
      <c r="H57" s="16">
        <f t="shared" si="23"/>
        <v>13.39249142288742</v>
      </c>
      <c r="I57" s="16">
        <f>H57+E57-C57</f>
        <v>15.256830926459736</v>
      </c>
      <c r="J57" s="16">
        <f t="shared" si="25"/>
        <v>151.48237449864496</v>
      </c>
      <c r="K57" s="18">
        <f t="shared" si="17"/>
        <v>0.4810170980909702</v>
      </c>
      <c r="L57" s="42">
        <f t="shared" si="14"/>
        <v>7.3387965383102305</v>
      </c>
      <c r="M57" s="56">
        <f t="shared" si="18"/>
        <v>59.057875633441896</v>
      </c>
      <c r="N57" s="18">
        <f t="shared" si="15"/>
        <v>0.23202405240926618</v>
      </c>
      <c r="O57" s="16">
        <f t="shared" si="16"/>
        <v>3.539951738480207</v>
      </c>
      <c r="P57" s="56">
        <f t="shared" si="19"/>
        <v>-9.317294106025997E-06</v>
      </c>
    </row>
    <row r="58" spans="1:13" ht="13.5">
      <c r="A58" s="43">
        <v>58</v>
      </c>
      <c r="G58" s="28" t="s">
        <v>34</v>
      </c>
      <c r="H58" s="7">
        <f>H30</f>
        <v>12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47+(-J47)/(J48-J47),0),0)+IF(J49&gt;0,IF(J48&lt;0,B48+(-J48)/(J49-J48),0),0)+IF(J50&gt;0,IF(J49&lt;0,B49+(-J49)/(J50-J49),0),0)+IF(J51&gt;0,IF(J50&lt;0,B50+(-J50)/(J51-J50),0),0)</f>
        <v>5.001998492302995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3.478569200749979</v>
      </c>
      <c r="E62" s="17">
        <f>$E$7</f>
        <v>0</v>
      </c>
      <c r="F62" s="81"/>
      <c r="G62" s="39">
        <f>$G$7</f>
        <v>1</v>
      </c>
      <c r="H62" s="39">
        <f>$H$7</f>
        <v>1</v>
      </c>
      <c r="I62" s="39">
        <f>$I$7</f>
        <v>1</v>
      </c>
      <c r="J62" s="21">
        <v>0.5</v>
      </c>
      <c r="K62" s="18">
        <v>0.05</v>
      </c>
      <c r="L62" s="24"/>
      <c r="M62" s="42">
        <f>M84</f>
        <v>-9.963485812569779</v>
      </c>
      <c r="N62" s="24">
        <v>0.018932544542167903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1.077908098925027</v>
      </c>
      <c r="O65" s="16">
        <f aca="true" t="shared" si="30" ref="O65:O84">I65*N65</f>
        <v>-5.529590765669405</v>
      </c>
      <c r="P65" s="16">
        <f>O65</f>
        <v>-5.529590765669405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1.0578797435598233</v>
      </c>
      <c r="O66" s="16">
        <f t="shared" si="30"/>
        <v>-12.662642411746674</v>
      </c>
      <c r="P66" s="16">
        <f aca="true" t="shared" si="33" ref="P66:P84">O66+P65</f>
        <v>-18.192233177416078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1.0382235303271772</v>
      </c>
      <c r="O67" s="16">
        <f t="shared" si="30"/>
        <v>-12.427360848932661</v>
      </c>
      <c r="P67" s="16">
        <f t="shared" si="33"/>
        <v>-30.61959402634874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1.018932544542168</v>
      </c>
      <c r="O68" s="16">
        <f t="shared" si="30"/>
        <v>-5.227050427359568</v>
      </c>
      <c r="P68" s="16">
        <f t="shared" si="33"/>
        <v>-35.84664445370831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-39.2665963470617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3.478569200749979</v>
      </c>
      <c r="E70" s="11">
        <f aca="true" t="shared" si="34" ref="E70:E77">SUM($C$65:$C$68)*0.9/8</f>
        <v>3.847445880022569</v>
      </c>
      <c r="F70" s="17">
        <f aca="true" t="shared" si="35" ref="F70:F84">D70-E70</f>
        <v>-0.36887667927258994</v>
      </c>
      <c r="G70" s="16">
        <f aca="true" t="shared" si="36" ref="G70:G77">F70*(1-$J$7)</f>
        <v>-0.18443833963629497</v>
      </c>
      <c r="H70" s="16">
        <f aca="true" t="shared" si="37" ref="H70:H84">F70-G70</f>
        <v>-0.18443833963629497</v>
      </c>
      <c r="I70" s="16">
        <f aca="true" t="shared" si="38" ref="I70:I83">H70+E70</f>
        <v>3.663007540386274</v>
      </c>
      <c r="J70" s="16">
        <f aca="true" t="shared" si="39" ref="J70:J84">I70+J69</f>
        <v>-30.53651139314767</v>
      </c>
      <c r="K70" s="18">
        <f t="shared" si="31"/>
        <v>0.9523809523809523</v>
      </c>
      <c r="L70" s="16">
        <f t="shared" si="28"/>
        <v>3.488578609891689</v>
      </c>
      <c r="M70" s="16">
        <f t="shared" si="32"/>
        <v>-38.60657257247757</v>
      </c>
      <c r="N70" s="18">
        <f t="shared" si="29"/>
        <v>0.9814192365887431</v>
      </c>
      <c r="O70" s="16">
        <f t="shared" si="30"/>
        <v>3.594946063904706</v>
      </c>
      <c r="P70" s="16">
        <f t="shared" si="33"/>
        <v>-35.67165028315699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3.478569200749979</v>
      </c>
      <c r="E71" s="11">
        <f t="shared" si="34"/>
        <v>3.847445880022569</v>
      </c>
      <c r="F71" s="17">
        <f t="shared" si="35"/>
        <v>-0.36887667927258994</v>
      </c>
      <c r="G71" s="16">
        <f t="shared" si="36"/>
        <v>-0.18443833963629497</v>
      </c>
      <c r="H71" s="16">
        <f t="shared" si="37"/>
        <v>-0.18443833963629497</v>
      </c>
      <c r="I71" s="16">
        <f t="shared" si="38"/>
        <v>3.663007540386274</v>
      </c>
      <c r="J71" s="16">
        <f t="shared" si="39"/>
        <v>-26.873503852761395</v>
      </c>
      <c r="K71" s="18">
        <f t="shared" si="31"/>
        <v>0.9070294784580498</v>
      </c>
      <c r="L71" s="16">
        <f t="shared" si="28"/>
        <v>3.3224558189444657</v>
      </c>
      <c r="M71" s="16">
        <f t="shared" si="32"/>
        <v>-35.2841167535331</v>
      </c>
      <c r="N71" s="18">
        <f t="shared" si="29"/>
        <v>0.9631837179464313</v>
      </c>
      <c r="O71" s="16">
        <f t="shared" si="30"/>
        <v>3.528149221615064</v>
      </c>
      <c r="P71" s="16">
        <f t="shared" si="33"/>
        <v>-32.143501061541926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3.478569200749979</v>
      </c>
      <c r="E72" s="11">
        <f t="shared" si="34"/>
        <v>3.847445880022569</v>
      </c>
      <c r="F72" s="17">
        <f t="shared" si="35"/>
        <v>-0.36887667927258994</v>
      </c>
      <c r="G72" s="16">
        <f t="shared" si="36"/>
        <v>-0.18443833963629497</v>
      </c>
      <c r="H72" s="16">
        <f t="shared" si="37"/>
        <v>-0.18443833963629497</v>
      </c>
      <c r="I72" s="16">
        <f t="shared" si="38"/>
        <v>3.663007540386274</v>
      </c>
      <c r="J72" s="16">
        <f t="shared" si="39"/>
        <v>-23.21049631237512</v>
      </c>
      <c r="K72" s="18">
        <f t="shared" si="31"/>
        <v>0.863837598531476</v>
      </c>
      <c r="L72" s="16">
        <f t="shared" si="28"/>
        <v>3.1642436370899674</v>
      </c>
      <c r="M72" s="16">
        <f t="shared" si="32"/>
        <v>-32.11987311644313</v>
      </c>
      <c r="N72" s="18">
        <f t="shared" si="29"/>
        <v>0.9452870291616939</v>
      </c>
      <c r="O72" s="16">
        <f t="shared" si="30"/>
        <v>3.4625935156486243</v>
      </c>
      <c r="P72" s="16">
        <f t="shared" si="33"/>
        <v>-28.6809075458933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3.478569200749979</v>
      </c>
      <c r="E73" s="41">
        <f t="shared" si="34"/>
        <v>3.847445880022569</v>
      </c>
      <c r="F73" s="39">
        <f t="shared" si="35"/>
        <v>-0.36887667927258994</v>
      </c>
      <c r="G73" s="42">
        <f t="shared" si="36"/>
        <v>-0.18443833963629497</v>
      </c>
      <c r="H73" s="42">
        <f t="shared" si="37"/>
        <v>-0.18443833963629497</v>
      </c>
      <c r="I73" s="42">
        <f t="shared" si="38"/>
        <v>3.663007540386274</v>
      </c>
      <c r="J73" s="42">
        <f t="shared" si="39"/>
        <v>-19.547488771988846</v>
      </c>
      <c r="K73" s="18">
        <f t="shared" si="31"/>
        <v>0.822702474791882</v>
      </c>
      <c r="L73" s="16">
        <f t="shared" si="28"/>
        <v>3.013565368657112</v>
      </c>
      <c r="M73" s="16">
        <f t="shared" si="32"/>
        <v>-29.10630774778602</v>
      </c>
      <c r="N73" s="18">
        <f t="shared" si="29"/>
        <v>0.9277228745171106</v>
      </c>
      <c r="O73" s="16">
        <f t="shared" si="30"/>
        <v>3.398255884745005</v>
      </c>
      <c r="P73" s="16">
        <f t="shared" si="33"/>
        <v>-25.282651661148297</v>
      </c>
    </row>
    <row r="74" spans="1:16" ht="13.5">
      <c r="A74" s="60">
        <v>74</v>
      </c>
      <c r="B74" s="41">
        <v>5</v>
      </c>
      <c r="C74" s="41"/>
      <c r="D74" s="42">
        <f t="shared" si="40"/>
        <v>3.478569200749979</v>
      </c>
      <c r="E74" s="41">
        <f t="shared" si="34"/>
        <v>3.847445880022569</v>
      </c>
      <c r="F74" s="39">
        <f t="shared" si="35"/>
        <v>-0.36887667927258994</v>
      </c>
      <c r="G74" s="42">
        <f t="shared" si="36"/>
        <v>-0.18443833963629497</v>
      </c>
      <c r="H74" s="42">
        <f t="shared" si="37"/>
        <v>-0.18443833963629497</v>
      </c>
      <c r="I74" s="42">
        <f t="shared" si="38"/>
        <v>3.663007540386274</v>
      </c>
      <c r="J74" s="42">
        <f t="shared" si="39"/>
        <v>-15.884481231602571</v>
      </c>
      <c r="K74" s="18">
        <f t="shared" si="31"/>
        <v>0.783526166468459</v>
      </c>
      <c r="L74" s="16">
        <f t="shared" si="28"/>
        <v>2.870062255863916</v>
      </c>
      <c r="M74" s="16">
        <f t="shared" si="32"/>
        <v>-26.2362454919221</v>
      </c>
      <c r="N74" s="18">
        <f t="shared" si="29"/>
        <v>0.910485075274497</v>
      </c>
      <c r="O74" s="16">
        <f t="shared" si="30"/>
        <v>3.3351136961396466</v>
      </c>
      <c r="P74" s="16">
        <f t="shared" si="33"/>
        <v>-21.94753796500865</v>
      </c>
    </row>
    <row r="75" spans="1:16" ht="13.5">
      <c r="A75" s="43">
        <v>75</v>
      </c>
      <c r="B75" s="41">
        <v>6</v>
      </c>
      <c r="C75" s="11"/>
      <c r="D75" s="16">
        <f t="shared" si="40"/>
        <v>3.478569200749979</v>
      </c>
      <c r="E75" s="11">
        <f t="shared" si="34"/>
        <v>3.847445880022569</v>
      </c>
      <c r="F75" s="17">
        <f t="shared" si="35"/>
        <v>-0.36887667927258994</v>
      </c>
      <c r="G75" s="16">
        <f t="shared" si="36"/>
        <v>-0.18443833963629497</v>
      </c>
      <c r="H75" s="16">
        <f t="shared" si="37"/>
        <v>-0.18443833963629497</v>
      </c>
      <c r="I75" s="16">
        <f t="shared" si="38"/>
        <v>3.663007540386274</v>
      </c>
      <c r="J75" s="42">
        <f t="shared" si="39"/>
        <v>-12.221473691216296</v>
      </c>
      <c r="K75" s="18">
        <f t="shared" si="31"/>
        <v>0.7462153966366276</v>
      </c>
      <c r="L75" s="16">
        <f t="shared" si="28"/>
        <v>2.7333926246323013</v>
      </c>
      <c r="M75" s="16">
        <f t="shared" si="32"/>
        <v>-23.5028528672898</v>
      </c>
      <c r="N75" s="18">
        <f t="shared" si="29"/>
        <v>0.8935675675013411</v>
      </c>
      <c r="O75" s="16">
        <f t="shared" si="30"/>
        <v>3.2731447376020335</v>
      </c>
      <c r="P75" s="16">
        <f t="shared" si="33"/>
        <v>-18.674393227406615</v>
      </c>
    </row>
    <row r="76" spans="1:16" ht="13.5">
      <c r="A76" s="60">
        <v>76</v>
      </c>
      <c r="B76" s="41">
        <v>7</v>
      </c>
      <c r="C76" s="41"/>
      <c r="D76" s="42">
        <f t="shared" si="40"/>
        <v>3.478569200749979</v>
      </c>
      <c r="E76" s="41">
        <f t="shared" si="34"/>
        <v>3.847445880022569</v>
      </c>
      <c r="F76" s="39">
        <f t="shared" si="35"/>
        <v>-0.36887667927258994</v>
      </c>
      <c r="G76" s="42">
        <f t="shared" si="36"/>
        <v>-0.18443833963629497</v>
      </c>
      <c r="H76" s="42">
        <f t="shared" si="37"/>
        <v>-0.18443833963629497</v>
      </c>
      <c r="I76" s="42">
        <f t="shared" si="38"/>
        <v>3.663007540386274</v>
      </c>
      <c r="J76" s="42">
        <f t="shared" si="39"/>
        <v>-8.558466150830021</v>
      </c>
      <c r="K76" s="18">
        <f t="shared" si="31"/>
        <v>0.7106813301301215</v>
      </c>
      <c r="L76" s="16">
        <f t="shared" si="28"/>
        <v>2.603231071078382</v>
      </c>
      <c r="M76" s="16">
        <f t="shared" si="32"/>
        <v>-20.899621796211417</v>
      </c>
      <c r="N76" s="18">
        <f t="shared" si="29"/>
        <v>0.8769643999376265</v>
      </c>
      <c r="O76" s="16">
        <f t="shared" si="30"/>
        <v>3.21232720962185</v>
      </c>
      <c r="P76" s="16">
        <f t="shared" si="33"/>
        <v>-15.462066017784764</v>
      </c>
    </row>
    <row r="77" spans="1:16" ht="13.5">
      <c r="A77" s="60">
        <v>77</v>
      </c>
      <c r="B77" s="41">
        <v>8</v>
      </c>
      <c r="C77" s="41"/>
      <c r="D77" s="42">
        <f t="shared" si="40"/>
        <v>3.478569200749979</v>
      </c>
      <c r="E77" s="41">
        <f t="shared" si="34"/>
        <v>3.847445880022569</v>
      </c>
      <c r="F77" s="39">
        <f t="shared" si="35"/>
        <v>-0.36887667927258994</v>
      </c>
      <c r="G77" s="42">
        <f t="shared" si="36"/>
        <v>-0.18443833963629497</v>
      </c>
      <c r="H77" s="42">
        <f t="shared" si="37"/>
        <v>-0.18443833963629497</v>
      </c>
      <c r="I77" s="42">
        <f t="shared" si="38"/>
        <v>3.663007540386274</v>
      </c>
      <c r="J77" s="42">
        <f t="shared" si="39"/>
        <v>-4.895458610443748</v>
      </c>
      <c r="K77" s="18">
        <f t="shared" si="31"/>
        <v>0.6768393620286872</v>
      </c>
      <c r="L77" s="16">
        <f t="shared" si="28"/>
        <v>2.4792676867413164</v>
      </c>
      <c r="M77" s="16">
        <f t="shared" si="32"/>
        <v>-18.4203541094701</v>
      </c>
      <c r="N77" s="18">
        <f t="shared" si="29"/>
        <v>0.8606697319022906</v>
      </c>
      <c r="O77" s="16">
        <f t="shared" si="30"/>
        <v>3.152639717740323</v>
      </c>
      <c r="P77" s="16">
        <f t="shared" si="33"/>
        <v>-12.309426300044441</v>
      </c>
    </row>
    <row r="78" spans="1:16" ht="13.5">
      <c r="A78" s="58">
        <v>78</v>
      </c>
      <c r="B78" s="33">
        <v>9</v>
      </c>
      <c r="C78" s="41"/>
      <c r="D78" s="42">
        <f t="shared" si="40"/>
        <v>3.478569200749979</v>
      </c>
      <c r="E78" s="41"/>
      <c r="F78" s="39">
        <f t="shared" si="35"/>
        <v>3.478569200749979</v>
      </c>
      <c r="G78" s="42">
        <f aca="true" t="shared" si="41" ref="G78:G84">F78*$J$7</f>
        <v>1.7392846003749896</v>
      </c>
      <c r="H78" s="42">
        <f t="shared" si="37"/>
        <v>1.7392846003749896</v>
      </c>
      <c r="I78" s="42">
        <f t="shared" si="38"/>
        <v>1.7392846003749896</v>
      </c>
      <c r="J78" s="62">
        <f t="shared" si="39"/>
        <v>-3.1561740100687583</v>
      </c>
      <c r="K78" s="18">
        <f t="shared" si="31"/>
        <v>0.6446089162177973</v>
      </c>
      <c r="L78" s="16">
        <f t="shared" si="28"/>
        <v>1.1211583612420266</v>
      </c>
      <c r="M78" s="16">
        <f t="shared" si="32"/>
        <v>-17.299195748228072</v>
      </c>
      <c r="N78" s="18">
        <f t="shared" si="29"/>
        <v>0.8446778312385842</v>
      </c>
      <c r="O78" s="16">
        <f t="shared" si="30"/>
        <v>1.4691351441514138</v>
      </c>
      <c r="P78" s="16">
        <f t="shared" si="33"/>
        <v>-10.840291155893027</v>
      </c>
    </row>
    <row r="79" spans="1:16" ht="13.5">
      <c r="A79" s="58">
        <v>79</v>
      </c>
      <c r="B79" s="33">
        <v>10</v>
      </c>
      <c r="C79" s="41"/>
      <c r="D79" s="16">
        <f t="shared" si="40"/>
        <v>3.478569200749979</v>
      </c>
      <c r="E79" s="41"/>
      <c r="F79" s="39">
        <f t="shared" si="35"/>
        <v>3.478569200749979</v>
      </c>
      <c r="G79" s="42">
        <f t="shared" si="41"/>
        <v>1.7392846003749896</v>
      </c>
      <c r="H79" s="42">
        <f t="shared" si="37"/>
        <v>1.7392846003749896</v>
      </c>
      <c r="I79" s="42">
        <f t="shared" si="38"/>
        <v>1.7392846003749896</v>
      </c>
      <c r="J79" s="62">
        <f t="shared" si="39"/>
        <v>-1.4168894096937688</v>
      </c>
      <c r="K79" s="18">
        <f t="shared" si="31"/>
        <v>0.6139132535407593</v>
      </c>
      <c r="L79" s="16">
        <f t="shared" si="28"/>
        <v>1.0677698678495493</v>
      </c>
      <c r="M79" s="16">
        <f t="shared" si="32"/>
        <v>-16.231425880378524</v>
      </c>
      <c r="N79" s="18">
        <f t="shared" si="29"/>
        <v>0.8289830722976065</v>
      </c>
      <c r="O79" s="16">
        <f t="shared" si="30"/>
        <v>1.4418374916187735</v>
      </c>
      <c r="P79" s="16">
        <f t="shared" si="33"/>
        <v>-9.398453664274253</v>
      </c>
    </row>
    <row r="80" spans="1:16" ht="13.5">
      <c r="A80" s="60">
        <v>80</v>
      </c>
      <c r="B80" s="41">
        <v>11</v>
      </c>
      <c r="C80" s="41"/>
      <c r="D80" s="42">
        <f t="shared" si="40"/>
        <v>3.478569200749979</v>
      </c>
      <c r="E80" s="41"/>
      <c r="F80" s="39">
        <f t="shared" si="35"/>
        <v>3.478569200749979</v>
      </c>
      <c r="G80" s="42">
        <f t="shared" si="41"/>
        <v>1.7392846003749896</v>
      </c>
      <c r="H80" s="42">
        <f t="shared" si="37"/>
        <v>1.7392846003749896</v>
      </c>
      <c r="I80" s="42">
        <f t="shared" si="38"/>
        <v>1.7392846003749896</v>
      </c>
      <c r="J80" s="42">
        <f t="shared" si="39"/>
        <v>0.3223951906812208</v>
      </c>
      <c r="K80" s="18">
        <f t="shared" si="31"/>
        <v>0.5846792890864374</v>
      </c>
      <c r="L80" s="16">
        <f t="shared" si="28"/>
        <v>1.0169236836662372</v>
      </c>
      <c r="M80" s="16">
        <f t="shared" si="32"/>
        <v>-15.214502196712287</v>
      </c>
      <c r="N80" s="18">
        <f t="shared" si="29"/>
        <v>0.8135799339593079</v>
      </c>
      <c r="O80" s="16">
        <f t="shared" si="30"/>
        <v>1.4150470503095254</v>
      </c>
      <c r="P80" s="16">
        <f t="shared" si="33"/>
        <v>-7.983406613964728</v>
      </c>
    </row>
    <row r="81" spans="1:16" ht="13.5">
      <c r="A81" s="60">
        <v>81</v>
      </c>
      <c r="B81" s="41">
        <v>12</v>
      </c>
      <c r="C81" s="41"/>
      <c r="D81" s="42">
        <f t="shared" si="40"/>
        <v>3.478569200749979</v>
      </c>
      <c r="E81" s="41"/>
      <c r="F81" s="39">
        <f t="shared" si="35"/>
        <v>3.478569200749979</v>
      </c>
      <c r="G81" s="42">
        <f t="shared" si="41"/>
        <v>1.7392846003749896</v>
      </c>
      <c r="H81" s="42">
        <f t="shared" si="37"/>
        <v>1.7392846003749896</v>
      </c>
      <c r="I81" s="42">
        <f t="shared" si="38"/>
        <v>1.7392846003749896</v>
      </c>
      <c r="J81" s="42">
        <f t="shared" si="39"/>
        <v>2.0616797910562106</v>
      </c>
      <c r="K81" s="18">
        <f t="shared" si="31"/>
        <v>0.5568374181775595</v>
      </c>
      <c r="L81" s="16">
        <f t="shared" si="28"/>
        <v>0.9684987463487975</v>
      </c>
      <c r="M81" s="16">
        <f t="shared" si="32"/>
        <v>-14.246003450363489</v>
      </c>
      <c r="N81" s="18">
        <f t="shared" si="29"/>
        <v>0.7984629976902641</v>
      </c>
      <c r="O81" s="16">
        <f t="shared" si="30"/>
        <v>1.388754395851927</v>
      </c>
      <c r="P81" s="16">
        <f t="shared" si="33"/>
        <v>-6.594652218112802</v>
      </c>
    </row>
    <row r="82" spans="1:16" ht="13.5">
      <c r="A82" s="60">
        <v>82</v>
      </c>
      <c r="B82" s="41">
        <v>13</v>
      </c>
      <c r="C82" s="41"/>
      <c r="D82" s="42">
        <f t="shared" si="40"/>
        <v>3.478569200749979</v>
      </c>
      <c r="E82" s="41"/>
      <c r="F82" s="39">
        <f t="shared" si="35"/>
        <v>3.478569200749979</v>
      </c>
      <c r="G82" s="42">
        <f t="shared" si="41"/>
        <v>1.7392846003749896</v>
      </c>
      <c r="H82" s="42">
        <f t="shared" si="37"/>
        <v>1.7392846003749896</v>
      </c>
      <c r="I82" s="42">
        <f t="shared" si="38"/>
        <v>1.7392846003749896</v>
      </c>
      <c r="J82" s="42">
        <f t="shared" si="39"/>
        <v>3.8009643914312</v>
      </c>
      <c r="K82" s="18">
        <f t="shared" si="31"/>
        <v>0.5303213506452946</v>
      </c>
      <c r="L82" s="16">
        <f t="shared" si="28"/>
        <v>0.9223797584274259</v>
      </c>
      <c r="M82" s="16">
        <f t="shared" si="32"/>
        <v>-13.323623691936064</v>
      </c>
      <c r="N82" s="18">
        <f t="shared" si="29"/>
        <v>0.7836269456375382</v>
      </c>
      <c r="O82" s="16">
        <f t="shared" si="30"/>
        <v>1.3629502789862593</v>
      </c>
      <c r="P82" s="16">
        <f t="shared" si="33"/>
        <v>-5.231701939126542</v>
      </c>
    </row>
    <row r="83" spans="1:16" ht="13.5">
      <c r="A83" s="60">
        <v>83</v>
      </c>
      <c r="B83" s="41">
        <v>14</v>
      </c>
      <c r="C83" s="41"/>
      <c r="D83" s="42">
        <f t="shared" si="40"/>
        <v>3.478569200749979</v>
      </c>
      <c r="E83" s="41"/>
      <c r="F83" s="39">
        <f t="shared" si="35"/>
        <v>3.478569200749979</v>
      </c>
      <c r="G83" s="42">
        <f t="shared" si="41"/>
        <v>1.7392846003749896</v>
      </c>
      <c r="H83" s="42">
        <f t="shared" si="37"/>
        <v>1.7392846003749896</v>
      </c>
      <c r="I83" s="42">
        <f t="shared" si="38"/>
        <v>1.7392846003749896</v>
      </c>
      <c r="J83" s="42">
        <f t="shared" si="39"/>
        <v>5.540248991806189</v>
      </c>
      <c r="K83" s="18">
        <f t="shared" si="31"/>
        <v>0.5050679529955189</v>
      </c>
      <c r="L83" s="16">
        <f t="shared" si="28"/>
        <v>0.8784569127880251</v>
      </c>
      <c r="M83" s="16">
        <f t="shared" si="32"/>
        <v>-12.445166779148039</v>
      </c>
      <c r="N83" s="18">
        <f t="shared" si="29"/>
        <v>0.7690665587579614</v>
      </c>
      <c r="O83" s="16">
        <f t="shared" si="30"/>
        <v>1.3376256223111094</v>
      </c>
      <c r="P83" s="16">
        <f t="shared" si="33"/>
        <v>-3.8940763168154326</v>
      </c>
    </row>
    <row r="84" spans="1:16" ht="13.5">
      <c r="A84" s="60">
        <v>84</v>
      </c>
      <c r="B84" s="41">
        <v>15</v>
      </c>
      <c r="C84" s="42">
        <f>-C69</f>
        <v>-3.4199518933533946</v>
      </c>
      <c r="D84" s="42">
        <f t="shared" si="40"/>
        <v>3.478569200749979</v>
      </c>
      <c r="E84" s="41"/>
      <c r="F84" s="39">
        <f t="shared" si="35"/>
        <v>3.478569200749979</v>
      </c>
      <c r="G84" s="42">
        <f t="shared" si="41"/>
        <v>1.7392846003749896</v>
      </c>
      <c r="H84" s="42">
        <f t="shared" si="37"/>
        <v>1.7392846003749896</v>
      </c>
      <c r="I84" s="42">
        <f>H84+E84-C84</f>
        <v>5.159236493728384</v>
      </c>
      <c r="J84" s="42">
        <f t="shared" si="39"/>
        <v>10.699485485534574</v>
      </c>
      <c r="K84" s="18">
        <f t="shared" si="31"/>
        <v>0.4810170980909702</v>
      </c>
      <c r="L84" s="42">
        <f t="shared" si="28"/>
        <v>2.4816809665782595</v>
      </c>
      <c r="M84" s="56">
        <f t="shared" si="32"/>
        <v>-9.963485812569779</v>
      </c>
      <c r="N84" s="18">
        <f t="shared" si="29"/>
        <v>0.7547767149821701</v>
      </c>
      <c r="O84" s="16">
        <f t="shared" si="30"/>
        <v>3.8940715725524395</v>
      </c>
      <c r="P84" s="56">
        <f t="shared" si="33"/>
        <v>-4.744262993128245E-06</v>
      </c>
    </row>
    <row r="85" spans="1:13" ht="13.5">
      <c r="A85" s="43">
        <v>85</v>
      </c>
      <c r="G85" s="28" t="s">
        <v>34</v>
      </c>
      <c r="H85" s="7">
        <f>H58</f>
        <v>12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+IF(J84&gt;0,IF(J83&lt;0,B83+(-J83)/(J84-J83),0),0)</f>
        <v>10.814639196706674</v>
      </c>
      <c r="K85" s="77" t="s">
        <v>111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30.263552046524822</v>
      </c>
      <c r="E89" s="17">
        <f>$E$7</f>
        <v>0</v>
      </c>
      <c r="F89" s="81"/>
      <c r="G89" s="39">
        <f>$G$7</f>
        <v>1</v>
      </c>
      <c r="H89" s="39">
        <f>$H$7</f>
        <v>1</v>
      </c>
      <c r="I89" s="39">
        <f>$I$7</f>
        <v>1</v>
      </c>
      <c r="J89" s="21">
        <v>0.5</v>
      </c>
      <c r="K89" s="18">
        <v>0.05</v>
      </c>
      <c r="L89" s="24"/>
      <c r="M89" s="42">
        <f>M111</f>
        <v>-3.197442310920451E-14</v>
      </c>
      <c r="N89" s="24">
        <v>0.05000001201376286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1.2155063056297304</v>
      </c>
      <c r="O92" s="16">
        <f aca="true" t="shared" si="44" ref="O92:O111">I92*N92</f>
        <v>-35.22846775264658</v>
      </c>
      <c r="P92" s="16">
        <f>O92</f>
        <v>-35.22846775264658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1.1576250397355214</v>
      </c>
      <c r="O93" s="16">
        <f t="shared" si="44"/>
        <v>-78.28548299905282</v>
      </c>
      <c r="P93" s="16">
        <f aca="true" t="shared" si="47" ref="P93:P111">O93+P92</f>
        <v>-113.5139507516994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1.1025000252289023</v>
      </c>
      <c r="O94" s="16">
        <f t="shared" si="44"/>
        <v>-74.55760200317663</v>
      </c>
      <c r="P94" s="16">
        <f t="shared" si="47"/>
        <v>-188.07155275487602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1.050000012013763</v>
      </c>
      <c r="O95" s="16">
        <f t="shared" si="44"/>
        <v>-30.43167393882142</v>
      </c>
      <c r="P95" s="16">
        <f t="shared" si="47"/>
        <v>-218.50322669369746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-237.82492421155905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30.263552046524822</v>
      </c>
      <c r="E97" s="11">
        <f aca="true" t="shared" si="48" ref="E97:E104">SUM($C$92:$C$95)*0.9/8</f>
        <v>21.736909707594275</v>
      </c>
      <c r="F97" s="17">
        <f aca="true" t="shared" si="49" ref="F97:F111">D97-E97</f>
        <v>8.526642338930547</v>
      </c>
      <c r="G97" s="16">
        <f aca="true" t="shared" si="50" ref="G97:G104">F97*(1-$J$7)</f>
        <v>4.263321169465273</v>
      </c>
      <c r="H97" s="16">
        <f aca="true" t="shared" si="51" ref="H97:H111">F97-G97</f>
        <v>4.263321169465273</v>
      </c>
      <c r="I97" s="16">
        <f aca="true" t="shared" si="52" ref="I97:I110">H97+E97</f>
        <v>26.00023087705955</v>
      </c>
      <c r="J97" s="16">
        <f aca="true" t="shared" si="53" ref="J97:J111">I97+J96</f>
        <v>-167.21674430155622</v>
      </c>
      <c r="K97" s="18">
        <f t="shared" si="45"/>
        <v>0.9523809523809523</v>
      </c>
      <c r="L97" s="16">
        <f t="shared" si="42"/>
        <v>24.76212464481862</v>
      </c>
      <c r="M97" s="16">
        <f t="shared" si="46"/>
        <v>-213.06279321297947</v>
      </c>
      <c r="N97" s="18">
        <f t="shared" si="43"/>
        <v>0.9523809414841153</v>
      </c>
      <c r="O97" s="16">
        <f t="shared" si="44"/>
        <v>24.76212436149834</v>
      </c>
      <c r="P97" s="16">
        <f t="shared" si="47"/>
        <v>-213.0627998500607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30.263552046524822</v>
      </c>
      <c r="E98" s="11">
        <f t="shared" si="48"/>
        <v>21.736909707594275</v>
      </c>
      <c r="F98" s="17">
        <f t="shared" si="49"/>
        <v>8.526642338930547</v>
      </c>
      <c r="G98" s="16">
        <f t="shared" si="50"/>
        <v>4.263321169465273</v>
      </c>
      <c r="H98" s="16">
        <f t="shared" si="51"/>
        <v>4.263321169465273</v>
      </c>
      <c r="I98" s="16">
        <f t="shared" si="52"/>
        <v>26.00023087705955</v>
      </c>
      <c r="J98" s="16">
        <f t="shared" si="53"/>
        <v>-141.21651342449667</v>
      </c>
      <c r="K98" s="18">
        <f t="shared" si="45"/>
        <v>0.9070294784580498</v>
      </c>
      <c r="L98" s="16">
        <f t="shared" si="42"/>
        <v>23.582975852208207</v>
      </c>
      <c r="M98" s="16">
        <f t="shared" si="46"/>
        <v>-189.47981736077128</v>
      </c>
      <c r="N98" s="18">
        <f t="shared" si="43"/>
        <v>0.90702945770217</v>
      </c>
      <c r="O98" s="16">
        <f t="shared" si="44"/>
        <v>23.58297531255054</v>
      </c>
      <c r="P98" s="16">
        <f t="shared" si="47"/>
        <v>-189.47982453751018</v>
      </c>
    </row>
    <row r="99" spans="1:16" ht="13.5">
      <c r="A99" s="43">
        <v>99</v>
      </c>
      <c r="B99" s="41">
        <v>3</v>
      </c>
      <c r="C99" s="41"/>
      <c r="D99" s="16">
        <f t="shared" si="54"/>
        <v>30.263552046524822</v>
      </c>
      <c r="E99" s="41">
        <f t="shared" si="48"/>
        <v>21.736909707594275</v>
      </c>
      <c r="F99" s="39">
        <f t="shared" si="49"/>
        <v>8.526642338930547</v>
      </c>
      <c r="G99" s="42">
        <f t="shared" si="50"/>
        <v>4.263321169465273</v>
      </c>
      <c r="H99" s="42">
        <f t="shared" si="51"/>
        <v>4.263321169465273</v>
      </c>
      <c r="I99" s="42">
        <f t="shared" si="52"/>
        <v>26.00023087705955</v>
      </c>
      <c r="J99" s="42">
        <f t="shared" si="53"/>
        <v>-115.21628254743712</v>
      </c>
      <c r="K99" s="18">
        <f t="shared" si="45"/>
        <v>0.863837598531476</v>
      </c>
      <c r="L99" s="16">
        <f t="shared" si="42"/>
        <v>22.459977002103056</v>
      </c>
      <c r="M99" s="16">
        <f t="shared" si="46"/>
        <v>-167.01984035866823</v>
      </c>
      <c r="N99" s="18">
        <f t="shared" si="43"/>
        <v>0.8638375688802192</v>
      </c>
      <c r="O99" s="16">
        <f t="shared" si="44"/>
        <v>22.459976231163534</v>
      </c>
      <c r="P99" s="16">
        <f t="shared" si="47"/>
        <v>-167.01984830634666</v>
      </c>
    </row>
    <row r="100" spans="1:16" ht="13.5">
      <c r="A100" s="43">
        <v>100</v>
      </c>
      <c r="B100" s="41">
        <v>4</v>
      </c>
      <c r="C100" s="41"/>
      <c r="D100" s="16">
        <f t="shared" si="54"/>
        <v>30.263552046524822</v>
      </c>
      <c r="E100" s="41">
        <f t="shared" si="48"/>
        <v>21.736909707594275</v>
      </c>
      <c r="F100" s="39">
        <f t="shared" si="49"/>
        <v>8.526642338930547</v>
      </c>
      <c r="G100" s="42">
        <f t="shared" si="50"/>
        <v>4.263321169465273</v>
      </c>
      <c r="H100" s="42">
        <f t="shared" si="51"/>
        <v>4.263321169465273</v>
      </c>
      <c r="I100" s="42">
        <f t="shared" si="52"/>
        <v>26.00023087705955</v>
      </c>
      <c r="J100" s="42">
        <f t="shared" si="53"/>
        <v>-89.21605167037757</v>
      </c>
      <c r="K100" s="18">
        <f t="shared" si="45"/>
        <v>0.822702474791882</v>
      </c>
      <c r="L100" s="16">
        <f t="shared" si="42"/>
        <v>21.390454287717198</v>
      </c>
      <c r="M100" s="16">
        <f t="shared" si="46"/>
        <v>-145.62938607095103</v>
      </c>
      <c r="N100" s="18">
        <f t="shared" si="43"/>
        <v>0.8227024371394924</v>
      </c>
      <c r="O100" s="16">
        <f t="shared" si="44"/>
        <v>21.390453308746373</v>
      </c>
      <c r="P100" s="16">
        <f t="shared" si="47"/>
        <v>-145.6293949976003</v>
      </c>
    </row>
    <row r="101" spans="1:16" ht="13.5">
      <c r="A101" s="60">
        <v>101</v>
      </c>
      <c r="B101" s="41">
        <v>5</v>
      </c>
      <c r="C101" s="41"/>
      <c r="D101" s="16">
        <f t="shared" si="54"/>
        <v>30.263552046524822</v>
      </c>
      <c r="E101" s="41">
        <f t="shared" si="48"/>
        <v>21.736909707594275</v>
      </c>
      <c r="F101" s="39">
        <f t="shared" si="49"/>
        <v>8.526642338930547</v>
      </c>
      <c r="G101" s="42">
        <f t="shared" si="50"/>
        <v>4.263321169465273</v>
      </c>
      <c r="H101" s="42">
        <f t="shared" si="51"/>
        <v>4.263321169465273</v>
      </c>
      <c r="I101" s="42">
        <f t="shared" si="52"/>
        <v>26.00023087705955</v>
      </c>
      <c r="J101" s="42">
        <f t="shared" si="53"/>
        <v>-63.21582079331802</v>
      </c>
      <c r="K101" s="18">
        <f t="shared" si="45"/>
        <v>0.783526166468459</v>
      </c>
      <c r="L101" s="16">
        <f t="shared" si="42"/>
        <v>20.37186122639733</v>
      </c>
      <c r="M101" s="16">
        <f t="shared" si="46"/>
        <v>-125.2575248445537</v>
      </c>
      <c r="N101" s="18">
        <f t="shared" si="43"/>
        <v>0.7835261216441861</v>
      </c>
      <c r="O101" s="16">
        <f t="shared" si="44"/>
        <v>20.371860060955886</v>
      </c>
      <c r="P101" s="16">
        <f t="shared" si="47"/>
        <v>-125.2575349366444</v>
      </c>
    </row>
    <row r="102" spans="1:16" ht="13.5">
      <c r="A102" s="60">
        <v>102</v>
      </c>
      <c r="B102" s="41">
        <v>6</v>
      </c>
      <c r="C102" s="41"/>
      <c r="D102" s="16">
        <f t="shared" si="54"/>
        <v>30.263552046524822</v>
      </c>
      <c r="E102" s="41">
        <f t="shared" si="48"/>
        <v>21.736909707594275</v>
      </c>
      <c r="F102" s="39">
        <f t="shared" si="49"/>
        <v>8.526642338930547</v>
      </c>
      <c r="G102" s="42">
        <f t="shared" si="50"/>
        <v>4.263321169465273</v>
      </c>
      <c r="H102" s="42">
        <f t="shared" si="51"/>
        <v>4.263321169465273</v>
      </c>
      <c r="I102" s="42">
        <f t="shared" si="52"/>
        <v>26.00023087705955</v>
      </c>
      <c r="J102" s="42">
        <f t="shared" si="53"/>
        <v>-37.215589916258466</v>
      </c>
      <c r="K102" s="18">
        <f t="shared" si="45"/>
        <v>0.7462153966366276</v>
      </c>
      <c r="L102" s="16">
        <f t="shared" si="42"/>
        <v>19.401772596568886</v>
      </c>
      <c r="M102" s="16">
        <f t="shared" si="46"/>
        <v>-105.85575224798481</v>
      </c>
      <c r="N102" s="18">
        <f t="shared" si="43"/>
        <v>0.7462153454088875</v>
      </c>
      <c r="O102" s="16">
        <f t="shared" si="44"/>
        <v>19.401771264635812</v>
      </c>
      <c r="P102" s="16">
        <f t="shared" si="47"/>
        <v>-105.85576367200859</v>
      </c>
    </row>
    <row r="103" spans="1:16" ht="13.5">
      <c r="A103" s="58">
        <v>103</v>
      </c>
      <c r="B103" s="33">
        <v>7</v>
      </c>
      <c r="C103" s="41"/>
      <c r="D103" s="16">
        <f t="shared" si="54"/>
        <v>30.263552046524822</v>
      </c>
      <c r="E103" s="41">
        <f t="shared" si="48"/>
        <v>21.736909707594275</v>
      </c>
      <c r="F103" s="39">
        <f t="shared" si="49"/>
        <v>8.526642338930547</v>
      </c>
      <c r="G103" s="42">
        <f t="shared" si="50"/>
        <v>4.263321169465273</v>
      </c>
      <c r="H103" s="42">
        <f t="shared" si="51"/>
        <v>4.263321169465273</v>
      </c>
      <c r="I103" s="42">
        <f t="shared" si="52"/>
        <v>26.00023087705955</v>
      </c>
      <c r="J103" s="62">
        <f t="shared" si="53"/>
        <v>-11.215359039198916</v>
      </c>
      <c r="K103" s="18">
        <f t="shared" si="45"/>
        <v>0.7106813301301215</v>
      </c>
      <c r="L103" s="16">
        <f t="shared" si="42"/>
        <v>18.477878663398936</v>
      </c>
      <c r="M103" s="16">
        <f t="shared" si="46"/>
        <v>-87.37787358458587</v>
      </c>
      <c r="N103" s="18">
        <f t="shared" si="43"/>
        <v>0.7106812732104106</v>
      </c>
      <c r="O103" s="16">
        <f t="shared" si="44"/>
        <v>18.477877183473314</v>
      </c>
      <c r="P103" s="16">
        <f t="shared" si="47"/>
        <v>-87.37788648853528</v>
      </c>
    </row>
    <row r="104" spans="1:16" ht="13.5">
      <c r="A104" s="58">
        <v>104</v>
      </c>
      <c r="B104" s="33">
        <v>8</v>
      </c>
      <c r="C104" s="41"/>
      <c r="D104" s="16">
        <f t="shared" si="54"/>
        <v>30.263552046524822</v>
      </c>
      <c r="E104" s="41">
        <f t="shared" si="48"/>
        <v>21.736909707594275</v>
      </c>
      <c r="F104" s="39">
        <f t="shared" si="49"/>
        <v>8.526642338930547</v>
      </c>
      <c r="G104" s="42">
        <f t="shared" si="50"/>
        <v>4.263321169465273</v>
      </c>
      <c r="H104" s="42">
        <f t="shared" si="51"/>
        <v>4.263321169465273</v>
      </c>
      <c r="I104" s="42">
        <f t="shared" si="52"/>
        <v>26.00023087705955</v>
      </c>
      <c r="J104" s="62">
        <f t="shared" si="53"/>
        <v>14.784871837860635</v>
      </c>
      <c r="K104" s="18">
        <f t="shared" si="45"/>
        <v>0.6768393620286872</v>
      </c>
      <c r="L104" s="16">
        <f t="shared" si="42"/>
        <v>17.59797967942756</v>
      </c>
      <c r="M104" s="16">
        <f t="shared" si="46"/>
        <v>-69.7798939051583</v>
      </c>
      <c r="N104" s="18">
        <f t="shared" si="43"/>
        <v>0.6768393000752605</v>
      </c>
      <c r="O104" s="16">
        <f t="shared" si="44"/>
        <v>17.597978068624162</v>
      </c>
      <c r="P104" s="16">
        <f t="shared" si="47"/>
        <v>-69.77990841991112</v>
      </c>
    </row>
    <row r="105" spans="1:16" ht="13.5">
      <c r="A105" s="60">
        <v>105</v>
      </c>
      <c r="B105" s="41">
        <v>9</v>
      </c>
      <c r="C105" s="11"/>
      <c r="D105" s="16">
        <f t="shared" si="54"/>
        <v>30.263552046524822</v>
      </c>
      <c r="E105" s="41"/>
      <c r="F105" s="39">
        <f t="shared" si="49"/>
        <v>30.263552046524822</v>
      </c>
      <c r="G105" s="42">
        <f aca="true" t="shared" si="55" ref="G105:G111">F105*$J$7</f>
        <v>15.131776023262411</v>
      </c>
      <c r="H105" s="42">
        <f t="shared" si="51"/>
        <v>15.131776023262411</v>
      </c>
      <c r="I105" s="42">
        <f t="shared" si="52"/>
        <v>15.131776023262411</v>
      </c>
      <c r="J105" s="42">
        <f t="shared" si="53"/>
        <v>29.916647861123046</v>
      </c>
      <c r="K105" s="18">
        <f t="shared" si="45"/>
        <v>0.6446089162177973</v>
      </c>
      <c r="L105" s="16">
        <f t="shared" si="42"/>
        <v>9.754077742805633</v>
      </c>
      <c r="M105" s="16">
        <f t="shared" si="46"/>
        <v>-60.02581616235267</v>
      </c>
      <c r="N105" s="18">
        <f t="shared" si="43"/>
        <v>0.6446088498391264</v>
      </c>
      <c r="O105" s="16">
        <f t="shared" si="44"/>
        <v>9.754076738378453</v>
      </c>
      <c r="P105" s="16">
        <f t="shared" si="47"/>
        <v>-60.02583168153267</v>
      </c>
    </row>
    <row r="106" spans="1:16" ht="13.5">
      <c r="A106" s="60">
        <v>106</v>
      </c>
      <c r="B106" s="41">
        <v>10</v>
      </c>
      <c r="C106" s="11"/>
      <c r="D106" s="16">
        <f t="shared" si="54"/>
        <v>30.263552046524822</v>
      </c>
      <c r="E106" s="41"/>
      <c r="F106" s="39">
        <f t="shared" si="49"/>
        <v>30.263552046524822</v>
      </c>
      <c r="G106" s="42">
        <f t="shared" si="55"/>
        <v>15.131776023262411</v>
      </c>
      <c r="H106" s="42">
        <f t="shared" si="51"/>
        <v>15.131776023262411</v>
      </c>
      <c r="I106" s="42">
        <f t="shared" si="52"/>
        <v>15.131776023262411</v>
      </c>
      <c r="J106" s="42">
        <f t="shared" si="53"/>
        <v>45.04842388438546</v>
      </c>
      <c r="K106" s="18">
        <f t="shared" si="45"/>
        <v>0.6139132535407593</v>
      </c>
      <c r="L106" s="16">
        <f t="shared" si="42"/>
        <v>9.289597850291079</v>
      </c>
      <c r="M106" s="16">
        <f t="shared" si="46"/>
        <v>-50.73621831206159</v>
      </c>
      <c r="N106" s="18">
        <f t="shared" si="43"/>
        <v>0.6139131832987799</v>
      </c>
      <c r="O106" s="16">
        <f t="shared" si="44"/>
        <v>9.289596787405179</v>
      </c>
      <c r="P106" s="16">
        <f t="shared" si="47"/>
        <v>-50.73623489412749</v>
      </c>
    </row>
    <row r="107" spans="1:16" ht="13.5">
      <c r="A107" s="43">
        <v>107</v>
      </c>
      <c r="B107" s="11">
        <v>11</v>
      </c>
      <c r="C107" s="11"/>
      <c r="D107" s="16">
        <f t="shared" si="54"/>
        <v>30.263552046524822</v>
      </c>
      <c r="E107" s="11"/>
      <c r="F107" s="17">
        <f t="shared" si="49"/>
        <v>30.263552046524822</v>
      </c>
      <c r="G107" s="16">
        <f t="shared" si="55"/>
        <v>15.131776023262411</v>
      </c>
      <c r="H107" s="16">
        <f t="shared" si="51"/>
        <v>15.131776023262411</v>
      </c>
      <c r="I107" s="16">
        <f t="shared" si="52"/>
        <v>15.131776023262411</v>
      </c>
      <c r="J107" s="16">
        <f t="shared" si="53"/>
        <v>60.18019990764787</v>
      </c>
      <c r="K107" s="18">
        <f t="shared" si="45"/>
        <v>0.5846792890864374</v>
      </c>
      <c r="L107" s="16">
        <f t="shared" si="42"/>
        <v>8.847236047896265</v>
      </c>
      <c r="M107" s="16">
        <f t="shared" si="46"/>
        <v>-41.88898226416532</v>
      </c>
      <c r="N107" s="18">
        <f t="shared" si="43"/>
        <v>0.5846792154996022</v>
      </c>
      <c r="O107" s="16">
        <f t="shared" si="44"/>
        <v>8.847234934396758</v>
      </c>
      <c r="P107" s="16">
        <f t="shared" si="47"/>
        <v>-41.88899995973073</v>
      </c>
    </row>
    <row r="108" spans="1:16" ht="13.5">
      <c r="A108" s="43">
        <v>108</v>
      </c>
      <c r="B108" s="11">
        <v>12</v>
      </c>
      <c r="C108" s="11"/>
      <c r="D108" s="16">
        <f t="shared" si="54"/>
        <v>30.263552046524822</v>
      </c>
      <c r="E108" s="11"/>
      <c r="F108" s="17">
        <f t="shared" si="49"/>
        <v>30.263552046524822</v>
      </c>
      <c r="G108" s="16">
        <f t="shared" si="55"/>
        <v>15.131776023262411</v>
      </c>
      <c r="H108" s="16">
        <f t="shared" si="51"/>
        <v>15.131776023262411</v>
      </c>
      <c r="I108" s="16">
        <f t="shared" si="52"/>
        <v>15.131776023262411</v>
      </c>
      <c r="J108" s="16">
        <f t="shared" si="53"/>
        <v>75.31197593091028</v>
      </c>
      <c r="K108" s="18">
        <f t="shared" si="45"/>
        <v>0.5568374181775595</v>
      </c>
      <c r="L108" s="16">
        <f t="shared" si="42"/>
        <v>8.42593909323454</v>
      </c>
      <c r="M108" s="16">
        <f t="shared" si="46"/>
        <v>-33.46304317093078</v>
      </c>
      <c r="N108" s="18">
        <f t="shared" si="43"/>
        <v>0.5568373417237051</v>
      </c>
      <c r="O108" s="16">
        <f t="shared" si="44"/>
        <v>8.42593793635194</v>
      </c>
      <c r="P108" s="16">
        <f t="shared" si="47"/>
        <v>-33.4630620233788</v>
      </c>
    </row>
    <row r="109" spans="1:16" ht="13.5">
      <c r="A109" s="43">
        <v>109</v>
      </c>
      <c r="B109" s="11">
        <v>13</v>
      </c>
      <c r="C109" s="11"/>
      <c r="D109" s="16">
        <f t="shared" si="54"/>
        <v>30.263552046524822</v>
      </c>
      <c r="E109" s="11"/>
      <c r="F109" s="17">
        <f t="shared" si="49"/>
        <v>30.263552046524822</v>
      </c>
      <c r="G109" s="16">
        <f t="shared" si="55"/>
        <v>15.131776023262411</v>
      </c>
      <c r="H109" s="16">
        <f t="shared" si="51"/>
        <v>15.131776023262411</v>
      </c>
      <c r="I109" s="16">
        <f t="shared" si="52"/>
        <v>15.131776023262411</v>
      </c>
      <c r="J109" s="16">
        <f t="shared" si="53"/>
        <v>90.44375195417268</v>
      </c>
      <c r="K109" s="18">
        <f t="shared" si="45"/>
        <v>0.5303213506452946</v>
      </c>
      <c r="L109" s="16">
        <f t="shared" si="42"/>
        <v>8.024703898318608</v>
      </c>
      <c r="M109" s="16">
        <f t="shared" si="46"/>
        <v>-25.438339272612176</v>
      </c>
      <c r="N109" s="18">
        <f t="shared" si="43"/>
        <v>0.5303212717643344</v>
      </c>
      <c r="O109" s="16">
        <f t="shared" si="44"/>
        <v>8.024702704709584</v>
      </c>
      <c r="P109" s="16">
        <f t="shared" si="47"/>
        <v>-25.438359318669214</v>
      </c>
    </row>
    <row r="110" spans="1:16" ht="13.5">
      <c r="A110" s="43">
        <v>110</v>
      </c>
      <c r="B110" s="11">
        <v>14</v>
      </c>
      <c r="C110" s="11"/>
      <c r="D110" s="16">
        <f t="shared" si="54"/>
        <v>30.263552046524822</v>
      </c>
      <c r="E110" s="11"/>
      <c r="F110" s="17">
        <f t="shared" si="49"/>
        <v>30.263552046524822</v>
      </c>
      <c r="G110" s="16">
        <f t="shared" si="55"/>
        <v>15.131776023262411</v>
      </c>
      <c r="H110" s="16">
        <f t="shared" si="51"/>
        <v>15.131776023262411</v>
      </c>
      <c r="I110" s="16">
        <f t="shared" si="52"/>
        <v>15.131776023262411</v>
      </c>
      <c r="J110" s="16">
        <f t="shared" si="53"/>
        <v>105.57552797743509</v>
      </c>
      <c r="K110" s="18">
        <f t="shared" si="45"/>
        <v>0.5050679529955189</v>
      </c>
      <c r="L110" s="16">
        <f t="shared" si="42"/>
        <v>7.642575141255819</v>
      </c>
      <c r="M110" s="16">
        <f t="shared" si="46"/>
        <v>-17.795764131356357</v>
      </c>
      <c r="N110" s="18">
        <f t="shared" si="43"/>
        <v>0.5050678720919701</v>
      </c>
      <c r="O110" s="16">
        <f t="shared" si="44"/>
        <v>7.64257391704144</v>
      </c>
      <c r="P110" s="16">
        <f t="shared" si="47"/>
        <v>-17.795785401627775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30.263552046524822</v>
      </c>
      <c r="E111" s="11"/>
      <c r="F111" s="17">
        <f t="shared" si="49"/>
        <v>30.263552046524822</v>
      </c>
      <c r="G111" s="16">
        <f t="shared" si="55"/>
        <v>15.131776023262411</v>
      </c>
      <c r="H111" s="16">
        <f t="shared" si="51"/>
        <v>15.131776023262411</v>
      </c>
      <c r="I111" s="16">
        <f>H111+E111-C111</f>
        <v>36.99611552683473</v>
      </c>
      <c r="J111" s="16">
        <f t="shared" si="53"/>
        <v>142.57164350426982</v>
      </c>
      <c r="K111" s="18">
        <f t="shared" si="45"/>
        <v>0.4810170980909702</v>
      </c>
      <c r="L111" s="42">
        <f t="shared" si="42"/>
        <v>17.795764131356325</v>
      </c>
      <c r="M111" s="56">
        <f t="shared" si="46"/>
        <v>-3.197442310920451E-14</v>
      </c>
      <c r="N111" s="18">
        <f t="shared" si="43"/>
        <v>0.48101701553632936</v>
      </c>
      <c r="O111" s="16">
        <f t="shared" si="44"/>
        <v>17.795761077155298</v>
      </c>
      <c r="P111" s="56">
        <f t="shared" si="47"/>
        <v>-2.4324472477132986E-05</v>
      </c>
    </row>
    <row r="112" spans="7:13" ht="13.5">
      <c r="G112" s="28" t="s">
        <v>34</v>
      </c>
      <c r="H112" s="7">
        <f>H85</f>
        <v>12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=0,IF(J105&lt;0,B105+(-J105)/(J106-J105),0),0)</f>
        <v>7.431356132652438</v>
      </c>
      <c r="K112" s="77" t="s">
        <v>104</v>
      </c>
      <c r="L112" s="78"/>
      <c r="M112" s="78"/>
    </row>
  </sheetData>
  <sheetProtection/>
  <mergeCells count="25">
    <mergeCell ref="K112:M112"/>
    <mergeCell ref="B88:C88"/>
    <mergeCell ref="F88:F89"/>
    <mergeCell ref="L88:M88"/>
    <mergeCell ref="N88:P88"/>
    <mergeCell ref="B89:C89"/>
    <mergeCell ref="N61:P61"/>
    <mergeCell ref="B62:C62"/>
    <mergeCell ref="K85:M85"/>
    <mergeCell ref="B61:C61"/>
    <mergeCell ref="F61:F62"/>
    <mergeCell ref="L61:M61"/>
    <mergeCell ref="B35:C35"/>
    <mergeCell ref="K58:M58"/>
    <mergeCell ref="K30:M30"/>
    <mergeCell ref="B34:C34"/>
    <mergeCell ref="F34:F35"/>
    <mergeCell ref="L34:M34"/>
    <mergeCell ref="B32:C32"/>
    <mergeCell ref="F6:F7"/>
    <mergeCell ref="L6:M6"/>
    <mergeCell ref="N6:P6"/>
    <mergeCell ref="B7:C7"/>
    <mergeCell ref="B6:C6"/>
    <mergeCell ref="N34:P34"/>
  </mergeCells>
  <printOptions/>
  <pageMargins left="0.787" right="0.787" top="0.984" bottom="0.984" header="0.512" footer="0.512"/>
  <pageSetup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2"/>
  <sheetViews>
    <sheetView zoomScale="65" zoomScaleNormal="65" zoomScalePageLayoutView="0" workbookViewId="0" topLeftCell="A1">
      <selection activeCell="P29" sqref="P29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5.50390625" style="0" customWidth="1"/>
    <col min="4" max="4" width="6.375" style="1" customWidth="1"/>
    <col min="5" max="5" width="6.375" style="0" customWidth="1"/>
    <col min="6" max="6" width="6.875" style="2" customWidth="1"/>
    <col min="7" max="7" width="6.75390625" style="0" customWidth="1"/>
    <col min="8" max="8" width="6.875" style="0" customWidth="1"/>
    <col min="9" max="9" width="7.50390625" style="3" customWidth="1"/>
    <col min="10" max="11" width="8.625" style="3" customWidth="1"/>
    <col min="12" max="12" width="7.75390625" style="3" customWidth="1"/>
    <col min="13" max="13" width="8.50390625" style="0" customWidth="1"/>
    <col min="14" max="14" width="7.375" style="0" customWidth="1"/>
    <col min="15" max="15" width="8.375" style="3" customWidth="1"/>
    <col min="16" max="16" width="8.50390625" style="0" customWidth="1"/>
  </cols>
  <sheetData>
    <row r="1" spans="1:20" s="26" customFormat="1" ht="13.5">
      <c r="A1" s="7" t="s">
        <v>169</v>
      </c>
      <c r="B1" s="7" t="s">
        <v>170</v>
      </c>
      <c r="C1" s="7" t="s">
        <v>171</v>
      </c>
      <c r="D1" s="8" t="s">
        <v>172</v>
      </c>
      <c r="E1" s="7" t="s">
        <v>173</v>
      </c>
      <c r="F1" s="9" t="s">
        <v>174</v>
      </c>
      <c r="G1" s="7" t="s">
        <v>175</v>
      </c>
      <c r="H1" s="7" t="s">
        <v>176</v>
      </c>
      <c r="I1" s="10" t="s">
        <v>177</v>
      </c>
      <c r="J1" s="10" t="s">
        <v>178</v>
      </c>
      <c r="K1" s="10" t="s">
        <v>179</v>
      </c>
      <c r="L1" s="10" t="s">
        <v>180</v>
      </c>
      <c r="M1" s="10" t="s">
        <v>181</v>
      </c>
      <c r="N1" s="10" t="s">
        <v>182</v>
      </c>
      <c r="O1" s="10" t="s">
        <v>183</v>
      </c>
      <c r="P1" s="10" t="s">
        <v>184</v>
      </c>
      <c r="Q1" s="59"/>
      <c r="R1" s="59"/>
      <c r="S1" s="59"/>
      <c r="T1" s="59"/>
    </row>
    <row r="2" spans="1:20" s="26" customFormat="1" ht="13.5">
      <c r="A2" s="43">
        <v>2</v>
      </c>
      <c r="B2" s="7"/>
      <c r="C2" s="34"/>
      <c r="D2" s="63"/>
      <c r="E2" s="34"/>
      <c r="F2" s="9" t="s">
        <v>113</v>
      </c>
      <c r="G2" s="7" t="s">
        <v>114</v>
      </c>
      <c r="H2" s="7" t="s">
        <v>115</v>
      </c>
      <c r="I2" s="49" t="s">
        <v>118</v>
      </c>
      <c r="J2" s="10"/>
      <c r="K2" s="10" t="s">
        <v>116</v>
      </c>
      <c r="L2" s="10" t="s">
        <v>117</v>
      </c>
      <c r="M2" s="10" t="s">
        <v>115</v>
      </c>
      <c r="N2" s="10"/>
      <c r="O2" s="15" t="s">
        <v>106</v>
      </c>
      <c r="P2" s="10"/>
      <c r="Q2" s="59"/>
      <c r="R2" s="59"/>
      <c r="S2" s="59"/>
      <c r="T2" s="59"/>
    </row>
    <row r="3" spans="1:16" s="26" customFormat="1" ht="13.5">
      <c r="A3" s="43">
        <v>3</v>
      </c>
      <c r="B3" s="38" t="s">
        <v>105</v>
      </c>
      <c r="C3" s="34"/>
      <c r="D3" s="46" t="s">
        <v>109</v>
      </c>
      <c r="E3" s="47"/>
      <c r="F3" s="29">
        <v>100</v>
      </c>
      <c r="G3" s="29">
        <v>90</v>
      </c>
      <c r="H3" s="29">
        <v>20</v>
      </c>
      <c r="I3" s="49"/>
      <c r="J3" s="38" t="s">
        <v>108</v>
      </c>
      <c r="K3" s="21">
        <v>0.1</v>
      </c>
      <c r="L3" s="21">
        <v>0.7</v>
      </c>
      <c r="M3" s="21">
        <v>0.1</v>
      </c>
      <c r="O3" s="45">
        <v>0.14156962651409039</v>
      </c>
      <c r="P3" s="7"/>
    </row>
    <row r="4" spans="1:16" s="26" customFormat="1" ht="13.5">
      <c r="A4" s="43">
        <v>4</v>
      </c>
      <c r="C4" s="34"/>
      <c r="D4" s="46" t="s">
        <v>32</v>
      </c>
      <c r="E4" s="47"/>
      <c r="F4" s="29">
        <f>100</f>
        <v>100</v>
      </c>
      <c r="G4" s="29">
        <f>100*($G$3/$F$3)^(2/3)</f>
        <v>93.21697517861577</v>
      </c>
      <c r="H4" s="29">
        <f>100*($H$3/$F$3)^(2/3)</f>
        <v>34.199518933533945</v>
      </c>
      <c r="I4" s="48">
        <f>SUM(F4:H4)</f>
        <v>227.4164941121497</v>
      </c>
      <c r="J4" s="38" t="s">
        <v>107</v>
      </c>
      <c r="K4" s="21">
        <v>0.15</v>
      </c>
      <c r="L4" s="21">
        <v>0.35</v>
      </c>
      <c r="M4" s="21">
        <v>0.35</v>
      </c>
      <c r="N4" s="21">
        <v>0.15</v>
      </c>
      <c r="O4" s="21">
        <v>0.1</v>
      </c>
      <c r="P4" s="10"/>
    </row>
    <row r="5" spans="1:16" s="26" customFormat="1" ht="13.5">
      <c r="A5" s="43">
        <v>5</v>
      </c>
      <c r="B5" s="38" t="s">
        <v>36</v>
      </c>
      <c r="C5" s="34"/>
      <c r="D5" s="8"/>
      <c r="E5" s="46"/>
      <c r="F5" s="47"/>
      <c r="G5" s="29"/>
      <c r="H5" s="43"/>
      <c r="I5" s="45"/>
      <c r="K5" s="50"/>
      <c r="L5" s="51"/>
      <c r="M5" s="50"/>
      <c r="N5" s="50"/>
      <c r="O5" s="50"/>
      <c r="P5" s="10"/>
    </row>
    <row r="6" spans="1:16" s="6" customFormat="1" ht="13.5">
      <c r="A6" s="43">
        <v>6</v>
      </c>
      <c r="B6" s="79" t="s">
        <v>32</v>
      </c>
      <c r="C6" s="80"/>
      <c r="D6" s="57">
        <f>$F$4</f>
        <v>100</v>
      </c>
      <c r="E6" s="35" t="s">
        <v>33</v>
      </c>
      <c r="F6" s="81" t="s">
        <v>13</v>
      </c>
      <c r="G6" s="12" t="s">
        <v>14</v>
      </c>
      <c r="H6" s="12" t="s">
        <v>15</v>
      </c>
      <c r="I6" s="15" t="s">
        <v>16</v>
      </c>
      <c r="J6" s="14" t="s">
        <v>0</v>
      </c>
      <c r="K6" s="15" t="s">
        <v>29</v>
      </c>
      <c r="L6" s="82" t="s">
        <v>31</v>
      </c>
      <c r="M6" s="82"/>
      <c r="N6" s="86" t="s">
        <v>30</v>
      </c>
      <c r="O6" s="86"/>
      <c r="P6" s="86"/>
    </row>
    <row r="7" spans="1:16" ht="13.5">
      <c r="A7" s="43">
        <v>7</v>
      </c>
      <c r="B7" s="84" t="s">
        <v>11</v>
      </c>
      <c r="C7" s="85"/>
      <c r="D7" s="44">
        <f>$I$4*$O$3*K3</f>
        <v>3.219526813460087</v>
      </c>
      <c r="E7" s="17">
        <v>0</v>
      </c>
      <c r="F7" s="81"/>
      <c r="G7" s="39">
        <v>1</v>
      </c>
      <c r="H7" s="39">
        <v>1</v>
      </c>
      <c r="I7" s="39">
        <v>1</v>
      </c>
      <c r="J7" s="21">
        <v>0.5</v>
      </c>
      <c r="K7" s="18">
        <v>0.05</v>
      </c>
      <c r="L7" s="24"/>
      <c r="M7" s="56">
        <f>M29</f>
        <v>-86.35358971391106</v>
      </c>
      <c r="N7" s="19">
        <v>-0.05093511463928222</v>
      </c>
      <c r="O7" s="18"/>
      <c r="P7" s="11"/>
    </row>
    <row r="8" spans="1:16" s="5" customFormat="1" ht="13.5">
      <c r="A8" s="43">
        <v>8</v>
      </c>
      <c r="B8" s="12" t="s">
        <v>12</v>
      </c>
      <c r="C8" s="12" t="s">
        <v>10</v>
      </c>
      <c r="D8" s="13" t="s">
        <v>11</v>
      </c>
      <c r="E8" s="12" t="s">
        <v>4</v>
      </c>
      <c r="F8" s="14" t="s">
        <v>2</v>
      </c>
      <c r="G8" s="12" t="s">
        <v>3</v>
      </c>
      <c r="H8" s="12" t="s">
        <v>1</v>
      </c>
      <c r="I8" s="15" t="s">
        <v>5</v>
      </c>
      <c r="J8" s="15" t="s">
        <v>9</v>
      </c>
      <c r="K8" s="31" t="s">
        <v>6</v>
      </c>
      <c r="L8" s="15" t="s">
        <v>7</v>
      </c>
      <c r="M8" s="12" t="s">
        <v>8</v>
      </c>
      <c r="N8" s="25" t="s">
        <v>6</v>
      </c>
      <c r="O8" s="15" t="s">
        <v>7</v>
      </c>
      <c r="P8" s="12" t="s">
        <v>8</v>
      </c>
    </row>
    <row r="9" spans="1:16" s="4" customFormat="1" ht="13.5">
      <c r="A9" s="43">
        <v>9</v>
      </c>
      <c r="B9" s="7" t="s">
        <v>17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22</v>
      </c>
      <c r="H9" s="7" t="s">
        <v>23</v>
      </c>
      <c r="I9" s="10" t="s">
        <v>24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26</v>
      </c>
      <c r="O9" s="10" t="s">
        <v>27</v>
      </c>
      <c r="P9" s="10" t="s">
        <v>28</v>
      </c>
    </row>
    <row r="10" spans="1:16" ht="13.5">
      <c r="A10" s="43">
        <v>10</v>
      </c>
      <c r="B10" s="11">
        <v>-4</v>
      </c>
      <c r="C10" s="11">
        <f>$F$4*K4</f>
        <v>15</v>
      </c>
      <c r="D10" s="16"/>
      <c r="E10" s="11"/>
      <c r="F10" s="17"/>
      <c r="G10" s="52"/>
      <c r="H10" s="52"/>
      <c r="I10" s="52">
        <f>-C10</f>
        <v>-15</v>
      </c>
      <c r="J10" s="52">
        <f>I10</f>
        <v>-15</v>
      </c>
      <c r="K10" s="17">
        <f>1/(1+$K$7)^$B10</f>
        <v>1.21550625</v>
      </c>
      <c r="L10" s="52">
        <f aca="true" t="shared" si="0" ref="L10:L29">I10*K10</f>
        <v>-18.23259375</v>
      </c>
      <c r="M10" s="52">
        <f>L10</f>
        <v>-18.23259375</v>
      </c>
      <c r="N10" s="17">
        <f aca="true" t="shared" si="1" ref="N10:N29">1/(1+$N$7)^$B10</f>
        <v>0.8113040063273714</v>
      </c>
      <c r="O10" s="52">
        <f aca="true" t="shared" si="2" ref="O10:O29">I10*N10</f>
        <v>-12.16956009491057</v>
      </c>
      <c r="P10" s="52">
        <f>O10</f>
        <v>-12.16956009491057</v>
      </c>
    </row>
    <row r="11" spans="1:16" ht="13.5">
      <c r="A11" s="43">
        <v>11</v>
      </c>
      <c r="B11" s="11">
        <v>-3</v>
      </c>
      <c r="C11" s="11">
        <f>$F$4*$L$4</f>
        <v>35</v>
      </c>
      <c r="D11" s="16"/>
      <c r="E11" s="11"/>
      <c r="F11" s="17"/>
      <c r="G11" s="52"/>
      <c r="H11" s="52"/>
      <c r="I11" s="52">
        <f>-C11</f>
        <v>-35</v>
      </c>
      <c r="J11" s="52">
        <f>I11+J10</f>
        <v>-50</v>
      </c>
      <c r="K11" s="17">
        <f aca="true" t="shared" si="3" ref="K11:K29">1/(1+$K$7)^B11</f>
        <v>1.1576250000000001</v>
      </c>
      <c r="L11" s="52">
        <f t="shared" si="0"/>
        <v>-40.516875000000006</v>
      </c>
      <c r="M11" s="52">
        <f aca="true" t="shared" si="4" ref="M11:M29">M10+L11</f>
        <v>-58.749468750000005</v>
      </c>
      <c r="N11" s="17">
        <f t="shared" si="1"/>
        <v>0.8548456684486997</v>
      </c>
      <c r="O11" s="52">
        <f t="shared" si="2"/>
        <v>-29.91959839570449</v>
      </c>
      <c r="P11" s="52">
        <f aca="true" t="shared" si="5" ref="P11:P29">O11+P10</f>
        <v>-42.08915849061506</v>
      </c>
    </row>
    <row r="12" spans="1:16" ht="13.5">
      <c r="A12" s="43">
        <v>12</v>
      </c>
      <c r="B12" s="11">
        <v>-2</v>
      </c>
      <c r="C12" s="11">
        <f>$F$4*$M$4</f>
        <v>35</v>
      </c>
      <c r="D12" s="16"/>
      <c r="E12" s="11"/>
      <c r="F12" s="17"/>
      <c r="G12" s="52"/>
      <c r="H12" s="52"/>
      <c r="I12" s="52">
        <f>-C12</f>
        <v>-35</v>
      </c>
      <c r="J12" s="52">
        <f>I12+J11</f>
        <v>-85</v>
      </c>
      <c r="K12" s="17">
        <f t="shared" si="3"/>
        <v>1.1025</v>
      </c>
      <c r="L12" s="52">
        <f t="shared" si="0"/>
        <v>-38.5875</v>
      </c>
      <c r="M12" s="52">
        <f t="shared" si="4"/>
        <v>-97.33696875000001</v>
      </c>
      <c r="N12" s="17">
        <f t="shared" si="1"/>
        <v>0.9007241566247524</v>
      </c>
      <c r="O12" s="52">
        <f t="shared" si="2"/>
        <v>-31.52534548186633</v>
      </c>
      <c r="P12" s="52">
        <f t="shared" si="5"/>
        <v>-73.6145039724814</v>
      </c>
    </row>
    <row r="13" spans="1:16" ht="13.5">
      <c r="A13" s="43">
        <v>13</v>
      </c>
      <c r="B13" s="11">
        <v>-1</v>
      </c>
      <c r="C13" s="11">
        <f>$F$4*$N$4</f>
        <v>15</v>
      </c>
      <c r="D13" s="16"/>
      <c r="E13" s="11"/>
      <c r="F13" s="17"/>
      <c r="G13" s="52"/>
      <c r="H13" s="52"/>
      <c r="I13" s="52">
        <f>-C13</f>
        <v>-15</v>
      </c>
      <c r="J13" s="52">
        <f>I13+J12</f>
        <v>-100</v>
      </c>
      <c r="K13" s="17">
        <f t="shared" si="3"/>
        <v>1.05</v>
      </c>
      <c r="L13" s="52">
        <f t="shared" si="0"/>
        <v>-15.75</v>
      </c>
      <c r="M13" s="52">
        <f t="shared" si="4"/>
        <v>-113.08696875000001</v>
      </c>
      <c r="N13" s="17">
        <f t="shared" si="1"/>
        <v>0.9490648853607178</v>
      </c>
      <c r="O13" s="52">
        <f t="shared" si="2"/>
        <v>-14.235973280410766</v>
      </c>
      <c r="P13" s="52">
        <f t="shared" si="5"/>
        <v>-87.85047725289216</v>
      </c>
    </row>
    <row r="14" spans="1:16" ht="13.5">
      <c r="A14" s="43">
        <v>14</v>
      </c>
      <c r="B14" s="11">
        <v>0</v>
      </c>
      <c r="C14" s="11">
        <f>$F$4*O4</f>
        <v>10</v>
      </c>
      <c r="D14" s="16"/>
      <c r="E14" s="11"/>
      <c r="F14" s="17"/>
      <c r="G14" s="52"/>
      <c r="H14" s="52"/>
      <c r="I14" s="52">
        <f>-C14</f>
        <v>-10</v>
      </c>
      <c r="J14" s="52">
        <f>J13</f>
        <v>-100</v>
      </c>
      <c r="K14" s="17">
        <f t="shared" si="3"/>
        <v>1</v>
      </c>
      <c r="L14" s="52">
        <f t="shared" si="0"/>
        <v>-10</v>
      </c>
      <c r="M14" s="52">
        <f t="shared" si="4"/>
        <v>-123.08696875000001</v>
      </c>
      <c r="N14" s="17">
        <f t="shared" si="1"/>
        <v>1</v>
      </c>
      <c r="O14" s="52">
        <f t="shared" si="2"/>
        <v>-10</v>
      </c>
      <c r="P14" s="52">
        <f t="shared" si="5"/>
        <v>-97.85047725289216</v>
      </c>
    </row>
    <row r="15" spans="1:16" ht="13.5">
      <c r="A15" s="43">
        <v>15</v>
      </c>
      <c r="B15" s="11">
        <v>1</v>
      </c>
      <c r="C15" s="11"/>
      <c r="D15" s="16">
        <f>$D$7*$G$7*(1+$E$7)^(B15-1)</f>
        <v>3.219526813460087</v>
      </c>
      <c r="E15" s="11">
        <f aca="true" t="shared" si="6" ref="E15:E22">($C$10+$C$11+$C$12+$C$13)*0.9/8</f>
        <v>11.25</v>
      </c>
      <c r="F15" s="16">
        <f aca="true" t="shared" si="7" ref="F15:F29">D15-E15</f>
        <v>-8.030473186539913</v>
      </c>
      <c r="G15" s="52">
        <f>IF(F15&gt;0,F15*$J$7,0)</f>
        <v>0</v>
      </c>
      <c r="H15" s="52">
        <f aca="true" t="shared" si="8" ref="H15:H29">F15-G15</f>
        <v>-8.030473186539913</v>
      </c>
      <c r="I15" s="52">
        <f aca="true" t="shared" si="9" ref="I15:I28">H15+E15</f>
        <v>3.219526813460087</v>
      </c>
      <c r="J15" s="52">
        <f aca="true" t="shared" si="10" ref="J15:J29">I15+J14</f>
        <v>-96.78047318653991</v>
      </c>
      <c r="K15" s="17">
        <f t="shared" si="3"/>
        <v>0.9523809523809523</v>
      </c>
      <c r="L15" s="52">
        <f t="shared" si="0"/>
        <v>3.0662160128191305</v>
      </c>
      <c r="M15" s="52">
        <f t="shared" si="4"/>
        <v>-120.02075273718089</v>
      </c>
      <c r="N15" s="17">
        <f t="shared" si="1"/>
        <v>1.0536687379598109</v>
      </c>
      <c r="O15" s="52">
        <f t="shared" si="2"/>
        <v>3.3923147543662613</v>
      </c>
      <c r="P15" s="52">
        <f t="shared" si="5"/>
        <v>-94.4581624985259</v>
      </c>
    </row>
    <row r="16" spans="1:16" ht="13.5">
      <c r="A16" s="43">
        <v>16</v>
      </c>
      <c r="B16" s="11">
        <v>2</v>
      </c>
      <c r="C16" s="11"/>
      <c r="D16" s="16">
        <f>$D$7*$H$7*(1+$E$7)*(B16-1)</f>
        <v>3.219526813460087</v>
      </c>
      <c r="E16" s="11">
        <f t="shared" si="6"/>
        <v>11.25</v>
      </c>
      <c r="F16" s="16">
        <f t="shared" si="7"/>
        <v>-8.030473186539913</v>
      </c>
      <c r="G16" s="52">
        <f>IF(F16&gt;0,F16*$J$7,0)</f>
        <v>0</v>
      </c>
      <c r="H16" s="52">
        <f t="shared" si="8"/>
        <v>-8.030473186539913</v>
      </c>
      <c r="I16" s="52">
        <f t="shared" si="9"/>
        <v>3.219526813460087</v>
      </c>
      <c r="J16" s="52">
        <f t="shared" si="10"/>
        <v>-93.56094637307982</v>
      </c>
      <c r="K16" s="17">
        <f t="shared" si="3"/>
        <v>0.9070294784580498</v>
      </c>
      <c r="L16" s="52">
        <f t="shared" si="0"/>
        <v>2.9202057264944097</v>
      </c>
      <c r="M16" s="52">
        <f t="shared" si="4"/>
        <v>-117.10054701068647</v>
      </c>
      <c r="N16" s="17">
        <f t="shared" si="1"/>
        <v>1.1102178093538204</v>
      </c>
      <c r="O16" s="52">
        <f t="shared" si="2"/>
        <v>3.5743760059955436</v>
      </c>
      <c r="P16" s="52">
        <f t="shared" si="5"/>
        <v>-90.88378649253035</v>
      </c>
    </row>
    <row r="17" spans="1:16" ht="13.5">
      <c r="A17" s="43">
        <v>17</v>
      </c>
      <c r="B17" s="11">
        <v>3</v>
      </c>
      <c r="C17" s="11"/>
      <c r="D17" s="16">
        <f>$D$7*$I$7*(1+$E$7)^(B17-1)</f>
        <v>3.219526813460087</v>
      </c>
      <c r="E17" s="11">
        <f t="shared" si="6"/>
        <v>11.25</v>
      </c>
      <c r="F17" s="16">
        <f t="shared" si="7"/>
        <v>-8.030473186539913</v>
      </c>
      <c r="G17" s="52">
        <f aca="true" t="shared" si="11" ref="G17:G22">IF(F17&gt;0,F17*$J$7,0)</f>
        <v>0</v>
      </c>
      <c r="H17" s="52">
        <f t="shared" si="8"/>
        <v>-8.030473186539913</v>
      </c>
      <c r="I17" s="52">
        <f t="shared" si="9"/>
        <v>3.219526813460087</v>
      </c>
      <c r="J17" s="52">
        <f t="shared" si="10"/>
        <v>-90.34141955961972</v>
      </c>
      <c r="K17" s="17">
        <f t="shared" si="3"/>
        <v>0.863837598531476</v>
      </c>
      <c r="L17" s="52">
        <f t="shared" si="0"/>
        <v>2.781148310947057</v>
      </c>
      <c r="M17" s="52">
        <f t="shared" si="4"/>
        <v>-114.31939869973941</v>
      </c>
      <c r="N17" s="17">
        <f t="shared" si="1"/>
        <v>1.1698017980423459</v>
      </c>
      <c r="O17" s="52">
        <f t="shared" si="2"/>
        <v>3.7662082552311538</v>
      </c>
      <c r="P17" s="52">
        <f t="shared" si="5"/>
        <v>-87.1175782372992</v>
      </c>
    </row>
    <row r="18" spans="1:16" ht="13.5">
      <c r="A18" s="43">
        <v>18</v>
      </c>
      <c r="B18" s="41">
        <v>4</v>
      </c>
      <c r="C18" s="41"/>
      <c r="D18" s="16">
        <f aca="true" t="shared" si="12" ref="D18:D29">$D$7*(1+$E$7)^(B18-1)</f>
        <v>3.219526813460087</v>
      </c>
      <c r="E18" s="41">
        <f t="shared" si="6"/>
        <v>11.25</v>
      </c>
      <c r="F18" s="42">
        <f t="shared" si="7"/>
        <v>-8.030473186539913</v>
      </c>
      <c r="G18" s="52">
        <f t="shared" si="11"/>
        <v>0</v>
      </c>
      <c r="H18" s="53">
        <f t="shared" si="8"/>
        <v>-8.030473186539913</v>
      </c>
      <c r="I18" s="53">
        <f t="shared" si="9"/>
        <v>3.219526813460087</v>
      </c>
      <c r="J18" s="53">
        <f t="shared" si="10"/>
        <v>-87.12189274615963</v>
      </c>
      <c r="K18" s="17">
        <f t="shared" si="3"/>
        <v>0.822702474791882</v>
      </c>
      <c r="L18" s="52">
        <f t="shared" si="0"/>
        <v>2.648712677092435</v>
      </c>
      <c r="M18" s="52">
        <f t="shared" si="4"/>
        <v>-111.67068602264698</v>
      </c>
      <c r="N18" s="17">
        <f t="shared" si="1"/>
        <v>1.232583584206396</v>
      </c>
      <c r="O18" s="52">
        <f t="shared" si="2"/>
        <v>3.9683358991832307</v>
      </c>
      <c r="P18" s="52">
        <f t="shared" si="5"/>
        <v>-83.14924233811597</v>
      </c>
    </row>
    <row r="19" spans="1:16" ht="13.5">
      <c r="A19" s="43">
        <v>19</v>
      </c>
      <c r="B19" s="41">
        <v>5</v>
      </c>
      <c r="C19" s="41"/>
      <c r="D19" s="16">
        <f t="shared" si="12"/>
        <v>3.219526813460087</v>
      </c>
      <c r="E19" s="41">
        <f t="shared" si="6"/>
        <v>11.25</v>
      </c>
      <c r="F19" s="42">
        <f t="shared" si="7"/>
        <v>-8.030473186539913</v>
      </c>
      <c r="G19" s="52">
        <f t="shared" si="11"/>
        <v>0</v>
      </c>
      <c r="H19" s="53">
        <f t="shared" si="8"/>
        <v>-8.030473186539913</v>
      </c>
      <c r="I19" s="53">
        <f t="shared" si="9"/>
        <v>3.219526813460087</v>
      </c>
      <c r="J19" s="53">
        <f t="shared" si="10"/>
        <v>-83.90236593269954</v>
      </c>
      <c r="K19" s="17">
        <f t="shared" si="3"/>
        <v>0.783526166468459</v>
      </c>
      <c r="L19" s="52">
        <f t="shared" si="0"/>
        <v>2.5225835019927954</v>
      </c>
      <c r="M19" s="52">
        <f t="shared" si="4"/>
        <v>-109.14810252065418</v>
      </c>
      <c r="N19" s="17">
        <f t="shared" si="1"/>
        <v>1.2987347896007333</v>
      </c>
      <c r="O19" s="52">
        <f t="shared" si="2"/>
        <v>4.181311478693005</v>
      </c>
      <c r="P19" s="52">
        <f t="shared" si="5"/>
        <v>-78.96793085942296</v>
      </c>
    </row>
    <row r="20" spans="1:16" ht="13.5">
      <c r="A20" s="43">
        <v>20</v>
      </c>
      <c r="B20" s="41">
        <v>6</v>
      </c>
      <c r="C20" s="41"/>
      <c r="D20" s="16">
        <f t="shared" si="12"/>
        <v>3.219526813460087</v>
      </c>
      <c r="E20" s="41">
        <f t="shared" si="6"/>
        <v>11.25</v>
      </c>
      <c r="F20" s="42">
        <f t="shared" si="7"/>
        <v>-8.030473186539913</v>
      </c>
      <c r="G20" s="52">
        <f t="shared" si="11"/>
        <v>0</v>
      </c>
      <c r="H20" s="53">
        <f t="shared" si="8"/>
        <v>-8.030473186539913</v>
      </c>
      <c r="I20" s="53">
        <f t="shared" si="9"/>
        <v>3.219526813460087</v>
      </c>
      <c r="J20" s="53">
        <f t="shared" si="10"/>
        <v>-80.68283911923945</v>
      </c>
      <c r="K20" s="17">
        <f t="shared" si="3"/>
        <v>0.7462153966366276</v>
      </c>
      <c r="L20" s="52">
        <f t="shared" si="0"/>
        <v>2.4024604780883765</v>
      </c>
      <c r="M20" s="52">
        <f t="shared" si="4"/>
        <v>-106.7456420425658</v>
      </c>
      <c r="N20" s="17">
        <f t="shared" si="1"/>
        <v>1.368436246703105</v>
      </c>
      <c r="O20" s="52">
        <f t="shared" si="2"/>
        <v>4.405717188771329</v>
      </c>
      <c r="P20" s="52">
        <f t="shared" si="5"/>
        <v>-74.56221367065163</v>
      </c>
    </row>
    <row r="21" spans="1:16" ht="13.5">
      <c r="A21" s="43">
        <v>21</v>
      </c>
      <c r="B21" s="41">
        <v>7</v>
      </c>
      <c r="C21" s="41"/>
      <c r="D21" s="42">
        <f t="shared" si="12"/>
        <v>3.219526813460087</v>
      </c>
      <c r="E21" s="41">
        <f t="shared" si="6"/>
        <v>11.25</v>
      </c>
      <c r="F21" s="42">
        <f t="shared" si="7"/>
        <v>-8.030473186539913</v>
      </c>
      <c r="G21" s="52">
        <f t="shared" si="11"/>
        <v>0</v>
      </c>
      <c r="H21" s="53">
        <f t="shared" si="8"/>
        <v>-8.030473186539913</v>
      </c>
      <c r="I21" s="53">
        <f t="shared" si="9"/>
        <v>3.219526813460087</v>
      </c>
      <c r="J21" s="53">
        <f t="shared" si="10"/>
        <v>-77.46331230577935</v>
      </c>
      <c r="K21" s="17">
        <f t="shared" si="3"/>
        <v>0.7106813301301215</v>
      </c>
      <c r="L21" s="52">
        <f t="shared" si="0"/>
        <v>2.2880575981794062</v>
      </c>
      <c r="M21" s="52">
        <f t="shared" si="4"/>
        <v>-104.4575844443864</v>
      </c>
      <c r="N21" s="17">
        <f t="shared" si="1"/>
        <v>1.441878493042121</v>
      </c>
      <c r="O21" s="52">
        <f t="shared" si="2"/>
        <v>4.642166470100531</v>
      </c>
      <c r="P21" s="52">
        <f t="shared" si="5"/>
        <v>-69.9200472005511</v>
      </c>
    </row>
    <row r="22" spans="1:16" ht="13.5">
      <c r="A22" s="43">
        <v>22</v>
      </c>
      <c r="B22" s="41">
        <v>8</v>
      </c>
      <c r="C22" s="41"/>
      <c r="D22" s="42">
        <f t="shared" si="12"/>
        <v>3.219526813460087</v>
      </c>
      <c r="E22" s="41">
        <f t="shared" si="6"/>
        <v>11.25</v>
      </c>
      <c r="F22" s="42">
        <f t="shared" si="7"/>
        <v>-8.030473186539913</v>
      </c>
      <c r="G22" s="52">
        <f t="shared" si="11"/>
        <v>0</v>
      </c>
      <c r="H22" s="53">
        <f t="shared" si="8"/>
        <v>-8.030473186539913</v>
      </c>
      <c r="I22" s="53">
        <f t="shared" si="9"/>
        <v>3.219526813460087</v>
      </c>
      <c r="J22" s="53">
        <f t="shared" si="10"/>
        <v>-74.24378549231926</v>
      </c>
      <c r="K22" s="17">
        <f t="shared" si="3"/>
        <v>0.6768393620286872</v>
      </c>
      <c r="L22" s="52">
        <f t="shared" si="0"/>
        <v>2.1791024744565775</v>
      </c>
      <c r="M22" s="52">
        <f t="shared" si="4"/>
        <v>-102.27848196992983</v>
      </c>
      <c r="N22" s="17">
        <f t="shared" si="1"/>
        <v>1.5192622920550853</v>
      </c>
      <c r="O22" s="52">
        <f t="shared" si="2"/>
        <v>4.891305685950177</v>
      </c>
      <c r="P22" s="52">
        <f t="shared" si="5"/>
        <v>-65.02874151460092</v>
      </c>
    </row>
    <row r="23" spans="1:16" ht="13.5">
      <c r="A23" s="60">
        <v>23</v>
      </c>
      <c r="B23" s="41">
        <v>9</v>
      </c>
      <c r="C23" s="41"/>
      <c r="D23" s="42">
        <f t="shared" si="12"/>
        <v>3.219526813460087</v>
      </c>
      <c r="E23" s="41"/>
      <c r="F23" s="42">
        <f t="shared" si="7"/>
        <v>3.219526813460087</v>
      </c>
      <c r="G23" s="53">
        <f aca="true" t="shared" si="13" ref="G23:G29">F23*$J$7</f>
        <v>1.6097634067300435</v>
      </c>
      <c r="H23" s="53">
        <f t="shared" si="8"/>
        <v>1.6097634067300435</v>
      </c>
      <c r="I23" s="53">
        <f t="shared" si="9"/>
        <v>1.6097634067300435</v>
      </c>
      <c r="J23" s="53">
        <f t="shared" si="10"/>
        <v>-72.63402208558922</v>
      </c>
      <c r="K23" s="17">
        <f t="shared" si="3"/>
        <v>0.6446089162177973</v>
      </c>
      <c r="L23" s="52">
        <f t="shared" si="0"/>
        <v>1.0376678449793224</v>
      </c>
      <c r="M23" s="52">
        <f t="shared" si="4"/>
        <v>-101.2408141249505</v>
      </c>
      <c r="N23" s="17">
        <f t="shared" si="1"/>
        <v>1.6007991818996115</v>
      </c>
      <c r="O23" s="52">
        <f t="shared" si="2"/>
        <v>2.5769079445453853</v>
      </c>
      <c r="P23" s="52">
        <f t="shared" si="5"/>
        <v>-62.45183357005554</v>
      </c>
    </row>
    <row r="24" spans="1:16" ht="13.5">
      <c r="A24" s="60">
        <v>24</v>
      </c>
      <c r="B24" s="41">
        <v>10</v>
      </c>
      <c r="C24" s="41"/>
      <c r="D24" s="42">
        <f t="shared" si="12"/>
        <v>3.219526813460087</v>
      </c>
      <c r="E24" s="41"/>
      <c r="F24" s="42">
        <f t="shared" si="7"/>
        <v>3.219526813460087</v>
      </c>
      <c r="G24" s="53">
        <f t="shared" si="13"/>
        <v>1.6097634067300435</v>
      </c>
      <c r="H24" s="53">
        <f t="shared" si="8"/>
        <v>1.6097634067300435</v>
      </c>
      <c r="I24" s="53">
        <f t="shared" si="9"/>
        <v>1.6097634067300435</v>
      </c>
      <c r="J24" s="53">
        <f t="shared" si="10"/>
        <v>-71.02425867885918</v>
      </c>
      <c r="K24" s="17">
        <f t="shared" si="3"/>
        <v>0.6139132535407593</v>
      </c>
      <c r="L24" s="52">
        <f t="shared" si="0"/>
        <v>0.9882550904564976</v>
      </c>
      <c r="M24" s="52">
        <f t="shared" si="4"/>
        <v>-100.25255903449401</v>
      </c>
      <c r="N24" s="17">
        <f t="shared" si="1"/>
        <v>1.686712053719261</v>
      </c>
      <c r="O24" s="52">
        <f t="shared" si="2"/>
        <v>2.7152073417677456</v>
      </c>
      <c r="P24" s="52">
        <f t="shared" si="5"/>
        <v>-59.7366262282878</v>
      </c>
    </row>
    <row r="25" spans="1:16" ht="13.5">
      <c r="A25" s="43">
        <v>25</v>
      </c>
      <c r="B25" s="11">
        <v>11</v>
      </c>
      <c r="C25" s="11"/>
      <c r="D25" s="16">
        <f t="shared" si="12"/>
        <v>3.219526813460087</v>
      </c>
      <c r="E25" s="11"/>
      <c r="F25" s="16">
        <f t="shared" si="7"/>
        <v>3.219526813460087</v>
      </c>
      <c r="G25" s="52">
        <f t="shared" si="13"/>
        <v>1.6097634067300435</v>
      </c>
      <c r="H25" s="52">
        <f t="shared" si="8"/>
        <v>1.6097634067300435</v>
      </c>
      <c r="I25" s="52">
        <f t="shared" si="9"/>
        <v>1.6097634067300435</v>
      </c>
      <c r="J25" s="52">
        <f t="shared" si="10"/>
        <v>-69.41449527212914</v>
      </c>
      <c r="K25" s="17">
        <f t="shared" si="3"/>
        <v>0.5846792890864374</v>
      </c>
      <c r="L25" s="52">
        <f t="shared" si="0"/>
        <v>0.9411953242442834</v>
      </c>
      <c r="M25" s="52">
        <f t="shared" si="4"/>
        <v>-99.31136371024974</v>
      </c>
      <c r="N25" s="17">
        <f t="shared" si="1"/>
        <v>1.7772357609439742</v>
      </c>
      <c r="O25" s="52">
        <f t="shared" si="2"/>
        <v>2.860929093099633</v>
      </c>
      <c r="P25" s="52">
        <f t="shared" si="5"/>
        <v>-56.87569713518816</v>
      </c>
    </row>
    <row r="26" spans="1:16" ht="13.5">
      <c r="A26" s="60">
        <v>26</v>
      </c>
      <c r="B26" s="41">
        <v>12</v>
      </c>
      <c r="C26" s="41"/>
      <c r="D26" s="42">
        <f t="shared" si="12"/>
        <v>3.219526813460087</v>
      </c>
      <c r="E26" s="41"/>
      <c r="F26" s="42">
        <f t="shared" si="7"/>
        <v>3.219526813460087</v>
      </c>
      <c r="G26" s="53">
        <f t="shared" si="13"/>
        <v>1.6097634067300435</v>
      </c>
      <c r="H26" s="53">
        <f t="shared" si="8"/>
        <v>1.6097634067300435</v>
      </c>
      <c r="I26" s="53">
        <f t="shared" si="9"/>
        <v>1.6097634067300435</v>
      </c>
      <c r="J26" s="53">
        <f t="shared" si="10"/>
        <v>-67.8047318653991</v>
      </c>
      <c r="K26" s="17">
        <f t="shared" si="3"/>
        <v>0.5568374181775595</v>
      </c>
      <c r="L26" s="52">
        <f t="shared" si="0"/>
        <v>0.89637649928027</v>
      </c>
      <c r="M26" s="52">
        <f t="shared" si="4"/>
        <v>-98.41498721096947</v>
      </c>
      <c r="N26" s="17">
        <f t="shared" si="1"/>
        <v>1.8726177612908814</v>
      </c>
      <c r="O26" s="52">
        <f t="shared" si="2"/>
        <v>3.014471546918797</v>
      </c>
      <c r="P26" s="52">
        <f t="shared" si="5"/>
        <v>-53.86122558826936</v>
      </c>
    </row>
    <row r="27" spans="1:16" ht="13.5">
      <c r="A27" s="60">
        <v>27</v>
      </c>
      <c r="B27" s="41">
        <v>13</v>
      </c>
      <c r="C27" s="41"/>
      <c r="D27" s="42">
        <f t="shared" si="12"/>
        <v>3.219526813460087</v>
      </c>
      <c r="E27" s="41"/>
      <c r="F27" s="42">
        <f t="shared" si="7"/>
        <v>3.219526813460087</v>
      </c>
      <c r="G27" s="53">
        <f t="shared" si="13"/>
        <v>1.6097634067300435</v>
      </c>
      <c r="H27" s="53">
        <f t="shared" si="8"/>
        <v>1.6097634067300435</v>
      </c>
      <c r="I27" s="53">
        <f t="shared" si="9"/>
        <v>1.6097634067300435</v>
      </c>
      <c r="J27" s="53">
        <f t="shared" si="10"/>
        <v>-66.19496845866907</v>
      </c>
      <c r="K27" s="17">
        <f t="shared" si="3"/>
        <v>0.5303213506452946</v>
      </c>
      <c r="L27" s="52">
        <f t="shared" si="0"/>
        <v>0.8536919040764475</v>
      </c>
      <c r="M27" s="52">
        <f t="shared" si="4"/>
        <v>-97.56129530689303</v>
      </c>
      <c r="N27" s="17">
        <f t="shared" si="1"/>
        <v>1.9731187932204894</v>
      </c>
      <c r="O27" s="52">
        <f t="shared" si="2"/>
        <v>3.1762544304576874</v>
      </c>
      <c r="P27" s="52">
        <f t="shared" si="5"/>
        <v>-50.684971157811674</v>
      </c>
    </row>
    <row r="28" spans="1:16" ht="13.5">
      <c r="A28" s="58">
        <v>28</v>
      </c>
      <c r="B28" s="33">
        <v>14</v>
      </c>
      <c r="C28" s="11"/>
      <c r="D28" s="16">
        <f t="shared" si="12"/>
        <v>3.219526813460087</v>
      </c>
      <c r="E28" s="11"/>
      <c r="F28" s="16">
        <f t="shared" si="7"/>
        <v>3.219526813460087</v>
      </c>
      <c r="G28" s="52">
        <f t="shared" si="13"/>
        <v>1.6097634067300435</v>
      </c>
      <c r="H28" s="52">
        <f t="shared" si="8"/>
        <v>1.6097634067300435</v>
      </c>
      <c r="I28" s="52">
        <f t="shared" si="9"/>
        <v>1.6097634067300435</v>
      </c>
      <c r="J28" s="54">
        <f t="shared" si="10"/>
        <v>-64.58520505193903</v>
      </c>
      <c r="K28" s="17">
        <f t="shared" si="3"/>
        <v>0.5050679529955189</v>
      </c>
      <c r="L28" s="52">
        <f t="shared" si="0"/>
        <v>0.8130399086442359</v>
      </c>
      <c r="M28" s="52">
        <f t="shared" si="4"/>
        <v>-96.74825539824879</v>
      </c>
      <c r="N28" s="17">
        <f t="shared" si="1"/>
        <v>2.079013588697418</v>
      </c>
      <c r="O28" s="52">
        <f t="shared" si="2"/>
        <v>3.3467199971796093</v>
      </c>
      <c r="P28" s="52">
        <f t="shared" si="5"/>
        <v>-47.33825116063206</v>
      </c>
    </row>
    <row r="29" spans="1:16" ht="13.5">
      <c r="A29" s="58">
        <v>29</v>
      </c>
      <c r="B29" s="33">
        <v>15</v>
      </c>
      <c r="C29" s="20">
        <f>(-0.1*F4)+(-C14)</f>
        <v>-20</v>
      </c>
      <c r="D29" s="16">
        <f t="shared" si="12"/>
        <v>3.219526813460087</v>
      </c>
      <c r="E29" s="11"/>
      <c r="F29" s="16">
        <f t="shared" si="7"/>
        <v>3.219526813460087</v>
      </c>
      <c r="G29" s="52">
        <f t="shared" si="13"/>
        <v>1.6097634067300435</v>
      </c>
      <c r="H29" s="52">
        <f t="shared" si="8"/>
        <v>1.6097634067300435</v>
      </c>
      <c r="I29" s="52">
        <f>H29+E29-C29</f>
        <v>21.609763406730043</v>
      </c>
      <c r="J29" s="54">
        <f t="shared" si="10"/>
        <v>-42.97544164520899</v>
      </c>
      <c r="K29" s="17">
        <f t="shared" si="3"/>
        <v>0.4810170980909702</v>
      </c>
      <c r="L29" s="53">
        <f t="shared" si="0"/>
        <v>10.394665684337724</v>
      </c>
      <c r="M29" s="55">
        <f t="shared" si="4"/>
        <v>-86.35358971391106</v>
      </c>
      <c r="N29" s="17">
        <f t="shared" si="1"/>
        <v>2.1905916242041052</v>
      </c>
      <c r="O29" s="53">
        <f t="shared" si="2"/>
        <v>47.338166719815206</v>
      </c>
      <c r="P29" s="55">
        <f t="shared" si="5"/>
        <v>-8.444081685610172E-05</v>
      </c>
    </row>
    <row r="30" spans="1:13" ht="13.5">
      <c r="A30" s="43">
        <v>30</v>
      </c>
      <c r="G30" s="28" t="s">
        <v>34</v>
      </c>
      <c r="H30" s="7">
        <v>13</v>
      </c>
      <c r="I30" s="15" t="s">
        <v>9</v>
      </c>
      <c r="J30" s="16">
        <f>IF(J17&gt;0,IF(J16&lt;0,B16+(-J16)/(J17-J16),0),0)+IF(J18&gt;0,IF(J17&lt;0,B17+(-13)/(J18-J17),0),0)+IF(J19&gt;0,IF(J18&lt;0,B18+(-J18)/(J19-J18),0),0)+IF(J20&gt;0,IF(J19&lt;0,B117+(-J19)/(J20-J19),0),0)+IF(J21&gt;0,IF(J20&lt;0,B20+(-J20)/(J21-J20),0),0)+IF(J22&gt;0,IF(J21&lt;0,B21+(-J21)/(J22-J21),0),0)+IF(J23&gt;0,IF(J22&lt;0,B22+(-J22)/(J23-J22),0),0)+IF(J24&gt;0,IF(J23&lt;0,B23+(-J23)/(J24-J23),0),0)+IF(J27&gt;0,IF(J26&lt;0,B26+(-J26)/(J27-J26),0),0)+IF(J29&gt;0,IF(J28&lt;0,B28+(-J28)/(J29-J28),0),0)</f>
        <v>0</v>
      </c>
      <c r="K30" s="77" t="s">
        <v>111</v>
      </c>
      <c r="L30" s="78"/>
      <c r="M30" s="78"/>
    </row>
    <row r="31" spans="1:13" ht="13.5">
      <c r="A31" s="43">
        <v>31</v>
      </c>
      <c r="B31" t="s">
        <v>35</v>
      </c>
      <c r="G31" s="61"/>
      <c r="H31" s="26"/>
      <c r="I31" s="36"/>
      <c r="J31" s="27"/>
      <c r="K31" s="37"/>
      <c r="L31" s="37"/>
      <c r="M31" s="37"/>
    </row>
    <row r="32" spans="1:6" ht="13.5">
      <c r="A32" s="43">
        <v>32</v>
      </c>
      <c r="B32" s="87" t="s">
        <v>119</v>
      </c>
      <c r="C32" s="87"/>
      <c r="D32" s="8">
        <v>1.2</v>
      </c>
      <c r="F32" s="65"/>
    </row>
    <row r="33" spans="1:16" ht="13.5">
      <c r="A33" s="7" t="s">
        <v>120</v>
      </c>
      <c r="B33" s="7" t="s">
        <v>121</v>
      </c>
      <c r="C33" s="7" t="s">
        <v>122</v>
      </c>
      <c r="D33" s="8" t="s">
        <v>123</v>
      </c>
      <c r="E33" s="7" t="s">
        <v>124</v>
      </c>
      <c r="F33" s="9" t="s">
        <v>125</v>
      </c>
      <c r="G33" s="7" t="s">
        <v>126</v>
      </c>
      <c r="H33" s="7" t="s">
        <v>127</v>
      </c>
      <c r="I33" s="10" t="s">
        <v>128</v>
      </c>
      <c r="J33" s="10" t="s">
        <v>129</v>
      </c>
      <c r="K33" s="10" t="s">
        <v>130</v>
      </c>
      <c r="L33" s="10" t="s">
        <v>131</v>
      </c>
      <c r="M33" s="10" t="s">
        <v>132</v>
      </c>
      <c r="N33" s="10" t="s">
        <v>133</v>
      </c>
      <c r="O33" s="10" t="s">
        <v>134</v>
      </c>
      <c r="P33" s="10" t="s">
        <v>135</v>
      </c>
    </row>
    <row r="34" spans="1:16" ht="13.5">
      <c r="A34" s="43">
        <v>34</v>
      </c>
      <c r="B34" s="79" t="s">
        <v>32</v>
      </c>
      <c r="C34" s="80"/>
      <c r="D34" s="57">
        <f>$G$4</f>
        <v>93.21697517861577</v>
      </c>
      <c r="E34" s="30" t="s">
        <v>33</v>
      </c>
      <c r="F34" s="81" t="s">
        <v>13</v>
      </c>
      <c r="G34" s="12" t="s">
        <v>14</v>
      </c>
      <c r="H34" s="12" t="s">
        <v>15</v>
      </c>
      <c r="I34" s="15" t="s">
        <v>16</v>
      </c>
      <c r="J34" s="14" t="s">
        <v>0</v>
      </c>
      <c r="K34" s="32" t="s">
        <v>29</v>
      </c>
      <c r="L34" s="82" t="s">
        <v>31</v>
      </c>
      <c r="M34" s="82"/>
      <c r="N34" s="86" t="s">
        <v>30</v>
      </c>
      <c r="O34" s="86"/>
      <c r="P34" s="86"/>
    </row>
    <row r="35" spans="1:16" ht="13.5">
      <c r="A35" s="43">
        <v>35</v>
      </c>
      <c r="B35" s="84" t="s">
        <v>11</v>
      </c>
      <c r="C35" s="85"/>
      <c r="D35" s="44">
        <f>$I$4*$O$3*L3*D32</f>
        <v>27.044025233064723</v>
      </c>
      <c r="E35" s="17">
        <f>$E$7</f>
        <v>0</v>
      </c>
      <c r="F35" s="81"/>
      <c r="G35" s="39">
        <f>$G$7</f>
        <v>1</v>
      </c>
      <c r="H35" s="39">
        <f>$H$7</f>
        <v>1</v>
      </c>
      <c r="I35" s="39">
        <f>$I$7</f>
        <v>1</v>
      </c>
      <c r="J35" s="21">
        <v>0.5</v>
      </c>
      <c r="K35" s="18">
        <v>0.05</v>
      </c>
      <c r="L35" s="24"/>
      <c r="M35" s="24">
        <f>M57</f>
        <v>60.40226133217337</v>
      </c>
      <c r="N35" s="24">
        <v>0.10330946490587817</v>
      </c>
      <c r="O35" s="18"/>
      <c r="P35" s="11"/>
    </row>
    <row r="36" spans="1:16" ht="13.5">
      <c r="A36" s="43">
        <v>36</v>
      </c>
      <c r="B36" s="12" t="s">
        <v>12</v>
      </c>
      <c r="C36" s="12" t="s">
        <v>10</v>
      </c>
      <c r="D36" s="13" t="s">
        <v>11</v>
      </c>
      <c r="E36" s="12" t="s">
        <v>4</v>
      </c>
      <c r="F36" s="14" t="s">
        <v>2</v>
      </c>
      <c r="G36" s="12" t="s">
        <v>3</v>
      </c>
      <c r="H36" s="12" t="s">
        <v>1</v>
      </c>
      <c r="I36" s="15" t="s">
        <v>5</v>
      </c>
      <c r="J36" s="15" t="s">
        <v>9</v>
      </c>
      <c r="K36" s="31" t="s">
        <v>6</v>
      </c>
      <c r="L36" s="15" t="s">
        <v>7</v>
      </c>
      <c r="M36" s="12" t="s">
        <v>8</v>
      </c>
      <c r="N36" s="25" t="s">
        <v>6</v>
      </c>
      <c r="O36" s="15" t="s">
        <v>7</v>
      </c>
      <c r="P36" s="12" t="s">
        <v>8</v>
      </c>
    </row>
    <row r="37" spans="1:16" ht="13.5">
      <c r="A37" s="43">
        <v>37</v>
      </c>
      <c r="B37" s="7" t="s">
        <v>17</v>
      </c>
      <c r="C37" s="7" t="s">
        <v>18</v>
      </c>
      <c r="D37" s="8" t="s">
        <v>19</v>
      </c>
      <c r="E37" s="7" t="s">
        <v>20</v>
      </c>
      <c r="F37" s="9" t="s">
        <v>21</v>
      </c>
      <c r="G37" s="7" t="s">
        <v>22</v>
      </c>
      <c r="H37" s="7" t="s">
        <v>23</v>
      </c>
      <c r="I37" s="10" t="s">
        <v>24</v>
      </c>
      <c r="J37" s="10" t="s">
        <v>25</v>
      </c>
      <c r="K37" s="10" t="s">
        <v>26</v>
      </c>
      <c r="L37" s="10" t="s">
        <v>27</v>
      </c>
      <c r="M37" s="10" t="s">
        <v>28</v>
      </c>
      <c r="N37" s="10" t="s">
        <v>26</v>
      </c>
      <c r="O37" s="10" t="s">
        <v>27</v>
      </c>
      <c r="P37" s="10" t="s">
        <v>28</v>
      </c>
    </row>
    <row r="38" spans="1:16" ht="13.5">
      <c r="A38" s="43">
        <v>38</v>
      </c>
      <c r="B38" s="11">
        <v>-4</v>
      </c>
      <c r="C38" s="16">
        <f>$D$34*$K$4</f>
        <v>13.982546276792364</v>
      </c>
      <c r="D38" s="16"/>
      <c r="E38" s="11"/>
      <c r="F38" s="17"/>
      <c r="G38" s="16"/>
      <c r="H38" s="16"/>
      <c r="I38" s="16">
        <f>-C38</f>
        <v>-13.982546276792364</v>
      </c>
      <c r="J38" s="16">
        <f>I38</f>
        <v>-13.982546276792364</v>
      </c>
      <c r="K38" s="18">
        <f>1/(1+$K$7)^$B38</f>
        <v>1.21550625</v>
      </c>
      <c r="L38" s="16">
        <f aca="true" t="shared" si="14" ref="L38:L57">I38*K38</f>
        <v>-16.99587239035535</v>
      </c>
      <c r="M38" s="16">
        <f>L38</f>
        <v>-16.99587239035535</v>
      </c>
      <c r="N38" s="18">
        <f aca="true" t="shared" si="15" ref="N38:N57">1/(1+$N$35)^$B38</f>
        <v>1.4817992663369342</v>
      </c>
      <c r="O38" s="16">
        <f aca="true" t="shared" si="16" ref="O38:O57">I38*N38</f>
        <v>-20.719326814473156</v>
      </c>
      <c r="P38" s="16">
        <f>O38</f>
        <v>-20.719326814473156</v>
      </c>
    </row>
    <row r="39" spans="1:16" ht="13.5">
      <c r="A39" s="43">
        <v>39</v>
      </c>
      <c r="B39" s="11">
        <v>-3</v>
      </c>
      <c r="C39" s="16">
        <f>$D$34*$L$4</f>
        <v>32.625941312515515</v>
      </c>
      <c r="D39" s="16"/>
      <c r="E39" s="11"/>
      <c r="F39" s="17"/>
      <c r="G39" s="16"/>
      <c r="H39" s="16"/>
      <c r="I39" s="16">
        <f>-C39</f>
        <v>-32.625941312515515</v>
      </c>
      <c r="J39" s="16">
        <f>I39+J38</f>
        <v>-46.60848758930788</v>
      </c>
      <c r="K39" s="18">
        <f aca="true" t="shared" si="17" ref="K39:K57">1/(1+$K$7)^B39</f>
        <v>1.1576250000000001</v>
      </c>
      <c r="L39" s="16">
        <f t="shared" si="14"/>
        <v>-37.76860531190078</v>
      </c>
      <c r="M39" s="16">
        <f aca="true" t="shared" si="18" ref="M39:M57">M38+L39</f>
        <v>-54.76447770225613</v>
      </c>
      <c r="N39" s="18">
        <f t="shared" si="15"/>
        <v>1.3430495372967226</v>
      </c>
      <c r="O39" s="16">
        <f t="shared" si="16"/>
        <v>-43.81825538364399</v>
      </c>
      <c r="P39" s="16">
        <f aca="true" t="shared" si="19" ref="P39:P57">O39+P38</f>
        <v>-64.53758219811715</v>
      </c>
    </row>
    <row r="40" spans="1:16" ht="13.5">
      <c r="A40" s="43">
        <v>40</v>
      </c>
      <c r="B40" s="11">
        <v>-2</v>
      </c>
      <c r="C40" s="64">
        <f>$D$34*$M$4</f>
        <v>32.625941312515515</v>
      </c>
      <c r="D40" s="16"/>
      <c r="E40" s="11"/>
      <c r="F40" s="17"/>
      <c r="G40" s="16"/>
      <c r="H40" s="16"/>
      <c r="I40" s="16">
        <f>-C40</f>
        <v>-32.625941312515515</v>
      </c>
      <c r="J40" s="16">
        <f>I40+J39</f>
        <v>-79.23442890182339</v>
      </c>
      <c r="K40" s="18">
        <f t="shared" si="17"/>
        <v>1.1025</v>
      </c>
      <c r="L40" s="16">
        <f t="shared" si="14"/>
        <v>-35.970100297048354</v>
      </c>
      <c r="M40" s="16">
        <f t="shared" si="18"/>
        <v>-90.73457799930449</v>
      </c>
      <c r="N40" s="18">
        <f t="shared" si="15"/>
        <v>1.2172917753508952</v>
      </c>
      <c r="O40" s="16">
        <f t="shared" si="16"/>
        <v>-39.71529002280612</v>
      </c>
      <c r="P40" s="16">
        <f t="shared" si="19"/>
        <v>-104.25287222092328</v>
      </c>
    </row>
    <row r="41" spans="1:16" ht="13.5">
      <c r="A41" s="43">
        <v>41</v>
      </c>
      <c r="B41" s="11">
        <v>-1</v>
      </c>
      <c r="C41" s="16">
        <f>$D$34*$N$4</f>
        <v>13.982546276792364</v>
      </c>
      <c r="D41" s="16"/>
      <c r="E41" s="11"/>
      <c r="F41" s="17"/>
      <c r="G41" s="16"/>
      <c r="H41" s="16"/>
      <c r="I41" s="16">
        <f>-C41</f>
        <v>-13.982546276792364</v>
      </c>
      <c r="J41" s="16">
        <f>I41+J40</f>
        <v>-93.21697517861575</v>
      </c>
      <c r="K41" s="18">
        <f t="shared" si="17"/>
        <v>1.05</v>
      </c>
      <c r="L41" s="16">
        <f t="shared" si="14"/>
        <v>-14.681673590631982</v>
      </c>
      <c r="M41" s="16">
        <f t="shared" si="18"/>
        <v>-105.41625158993648</v>
      </c>
      <c r="N41" s="18">
        <f t="shared" si="15"/>
        <v>1.1033094649058781</v>
      </c>
      <c r="O41" s="16">
        <f t="shared" si="16"/>
        <v>-15.427075650669462</v>
      </c>
      <c r="P41" s="16">
        <f t="shared" si="19"/>
        <v>-119.67994787159274</v>
      </c>
    </row>
    <row r="42" spans="1:16" ht="13.5">
      <c r="A42" s="43">
        <v>42</v>
      </c>
      <c r="B42" s="11">
        <v>0</v>
      </c>
      <c r="C42" s="16">
        <f>SUM(C38+C39+C40+C41)*$O$4</f>
        <v>9.321697517861576</v>
      </c>
      <c r="D42" s="16"/>
      <c r="E42" s="11"/>
      <c r="F42" s="17"/>
      <c r="G42" s="16"/>
      <c r="H42" s="16"/>
      <c r="I42" s="16">
        <f>-C42</f>
        <v>-9.321697517861576</v>
      </c>
      <c r="J42" s="16">
        <f>J41</f>
        <v>-93.21697517861575</v>
      </c>
      <c r="K42" s="18">
        <f t="shared" si="17"/>
        <v>1</v>
      </c>
      <c r="L42" s="16">
        <f t="shared" si="14"/>
        <v>-9.321697517861576</v>
      </c>
      <c r="M42" s="16">
        <f t="shared" si="18"/>
        <v>-114.73794910779806</v>
      </c>
      <c r="N42" s="18">
        <f t="shared" si="15"/>
        <v>1</v>
      </c>
      <c r="O42" s="16">
        <f t="shared" si="16"/>
        <v>-9.321697517861576</v>
      </c>
      <c r="P42" s="16">
        <f t="shared" si="19"/>
        <v>-129.00164538945432</v>
      </c>
    </row>
    <row r="43" spans="1:16" ht="13.5">
      <c r="A43" s="43">
        <v>43</v>
      </c>
      <c r="B43" s="11">
        <v>1</v>
      </c>
      <c r="C43" s="11"/>
      <c r="D43" s="16">
        <f>$D$35*G35*(1+$E$7)^(B43-1)</f>
        <v>27.044025233064723</v>
      </c>
      <c r="E43" s="40">
        <f aca="true" t="shared" si="20" ref="E43:E50">($C$38+$C$39+$C$40+$C$41)*0.9/8</f>
        <v>10.486909707594272</v>
      </c>
      <c r="F43" s="16">
        <f aca="true" t="shared" si="21" ref="F43:F57">D43-E43</f>
        <v>16.55711552547045</v>
      </c>
      <c r="G43" s="16">
        <f aca="true" t="shared" si="22" ref="G43:G50">F43*(1-$J$7)</f>
        <v>8.278557762735225</v>
      </c>
      <c r="H43" s="16">
        <f aca="true" t="shared" si="23" ref="H43:H57">F43-G43</f>
        <v>8.278557762735225</v>
      </c>
      <c r="I43" s="16">
        <f aca="true" t="shared" si="24" ref="I43:I56">H43+E43</f>
        <v>18.765467470329497</v>
      </c>
      <c r="J43" s="16">
        <f aca="true" t="shared" si="25" ref="J43:J57">I43+J42</f>
        <v>-74.45150770828626</v>
      </c>
      <c r="K43" s="18">
        <f t="shared" si="17"/>
        <v>0.9523809523809523</v>
      </c>
      <c r="L43" s="16">
        <f t="shared" si="14"/>
        <v>17.87187378126619</v>
      </c>
      <c r="M43" s="16">
        <f t="shared" si="18"/>
        <v>-96.86607532653187</v>
      </c>
      <c r="N43" s="18">
        <f t="shared" si="15"/>
        <v>0.9063640182632791</v>
      </c>
      <c r="O43" s="16">
        <f t="shared" si="16"/>
        <v>17.008344500996692</v>
      </c>
      <c r="P43" s="16">
        <f t="shared" si="19"/>
        <v>-111.99330088845764</v>
      </c>
    </row>
    <row r="44" spans="1:16" ht="13.5">
      <c r="A44" s="43">
        <v>44</v>
      </c>
      <c r="B44" s="41">
        <v>2</v>
      </c>
      <c r="C44" s="41"/>
      <c r="D44" s="42">
        <f>$D$35*H35*(1+E35)^(B44-1)</f>
        <v>27.044025233064723</v>
      </c>
      <c r="E44" s="66">
        <f t="shared" si="20"/>
        <v>10.486909707594272</v>
      </c>
      <c r="F44" s="42">
        <f t="shared" si="21"/>
        <v>16.55711552547045</v>
      </c>
      <c r="G44" s="42">
        <f t="shared" si="22"/>
        <v>8.278557762735225</v>
      </c>
      <c r="H44" s="42">
        <f t="shared" si="23"/>
        <v>8.278557762735225</v>
      </c>
      <c r="I44" s="42">
        <f t="shared" si="24"/>
        <v>18.765467470329497</v>
      </c>
      <c r="J44" s="42">
        <f t="shared" si="25"/>
        <v>-55.68604023795676</v>
      </c>
      <c r="K44" s="18">
        <f t="shared" si="17"/>
        <v>0.9070294784580498</v>
      </c>
      <c r="L44" s="16">
        <f t="shared" si="14"/>
        <v>17.020832172634464</v>
      </c>
      <c r="M44" s="16">
        <f t="shared" si="18"/>
        <v>-79.8452431538974</v>
      </c>
      <c r="N44" s="18">
        <f t="shared" si="15"/>
        <v>0.8214957336023577</v>
      </c>
      <c r="O44" s="16">
        <f t="shared" si="16"/>
        <v>15.41575146592951</v>
      </c>
      <c r="P44" s="16">
        <f t="shared" si="19"/>
        <v>-96.57754942252814</v>
      </c>
    </row>
    <row r="45" spans="1:16" ht="13.5">
      <c r="A45" s="60">
        <v>45</v>
      </c>
      <c r="B45" s="41">
        <v>3</v>
      </c>
      <c r="C45" s="41"/>
      <c r="D45" s="42">
        <f>$D$35*I35*(1+E35)^(B45-1)</f>
        <v>27.044025233064723</v>
      </c>
      <c r="E45" s="66">
        <f t="shared" si="20"/>
        <v>10.486909707594272</v>
      </c>
      <c r="F45" s="42">
        <f t="shared" si="21"/>
        <v>16.55711552547045</v>
      </c>
      <c r="G45" s="42">
        <f t="shared" si="22"/>
        <v>8.278557762735225</v>
      </c>
      <c r="H45" s="42">
        <f t="shared" si="23"/>
        <v>8.278557762735225</v>
      </c>
      <c r="I45" s="42">
        <f t="shared" si="24"/>
        <v>18.765467470329497</v>
      </c>
      <c r="J45" s="42">
        <f t="shared" si="25"/>
        <v>-36.92057276762726</v>
      </c>
      <c r="K45" s="18">
        <f t="shared" si="17"/>
        <v>0.863837598531476</v>
      </c>
      <c r="L45" s="16">
        <f t="shared" si="14"/>
        <v>16.210316354889965</v>
      </c>
      <c r="M45" s="16">
        <f t="shared" si="18"/>
        <v>-63.63492679900743</v>
      </c>
      <c r="N45" s="18">
        <f t="shared" si="15"/>
        <v>0.7445741740939731</v>
      </c>
      <c r="O45" s="16">
        <f t="shared" si="16"/>
        <v>13.972282443207904</v>
      </c>
      <c r="P45" s="16">
        <f t="shared" si="19"/>
        <v>-82.60526697932023</v>
      </c>
    </row>
    <row r="46" spans="1:16" ht="13.5">
      <c r="A46" s="58">
        <v>46</v>
      </c>
      <c r="B46" s="33">
        <v>4</v>
      </c>
      <c r="C46" s="41"/>
      <c r="D46" s="42">
        <f aca="true" t="shared" si="26" ref="D46:D57">$D$35*(1+$E$7)^(B46-1)</f>
        <v>27.044025233064723</v>
      </c>
      <c r="E46" s="66">
        <f t="shared" si="20"/>
        <v>10.486909707594272</v>
      </c>
      <c r="F46" s="42">
        <f t="shared" si="21"/>
        <v>16.55711552547045</v>
      </c>
      <c r="G46" s="42">
        <f t="shared" si="22"/>
        <v>8.278557762735225</v>
      </c>
      <c r="H46" s="42">
        <f t="shared" si="23"/>
        <v>8.278557762735225</v>
      </c>
      <c r="I46" s="42">
        <f t="shared" si="24"/>
        <v>18.765467470329497</v>
      </c>
      <c r="J46" s="62">
        <f t="shared" si="25"/>
        <v>-18.155105297297766</v>
      </c>
      <c r="K46" s="18">
        <f t="shared" si="17"/>
        <v>0.822702474791882</v>
      </c>
      <c r="L46" s="16">
        <f t="shared" si="14"/>
        <v>15.438396528466635</v>
      </c>
      <c r="M46" s="16">
        <f t="shared" si="18"/>
        <v>-48.1965302705408</v>
      </c>
      <c r="N46" s="18">
        <f t="shared" si="15"/>
        <v>0.6748552403268758</v>
      </c>
      <c r="O46" s="16">
        <f t="shared" si="16"/>
        <v>12.663974059535384</v>
      </c>
      <c r="P46" s="16">
        <f t="shared" si="19"/>
        <v>-69.94129291978484</v>
      </c>
    </row>
    <row r="47" spans="1:16" ht="13.5">
      <c r="A47" s="58">
        <v>47</v>
      </c>
      <c r="B47" s="33">
        <v>5</v>
      </c>
      <c r="C47" s="41"/>
      <c r="D47" s="42">
        <f t="shared" si="26"/>
        <v>27.044025233064723</v>
      </c>
      <c r="E47" s="66">
        <f t="shared" si="20"/>
        <v>10.486909707594272</v>
      </c>
      <c r="F47" s="42">
        <f t="shared" si="21"/>
        <v>16.55711552547045</v>
      </c>
      <c r="G47" s="42">
        <f t="shared" si="22"/>
        <v>8.278557762735225</v>
      </c>
      <c r="H47" s="42">
        <f t="shared" si="23"/>
        <v>8.278557762735225</v>
      </c>
      <c r="I47" s="42">
        <f t="shared" si="24"/>
        <v>18.765467470329497</v>
      </c>
      <c r="J47" s="62">
        <f t="shared" si="25"/>
        <v>0.6103621730317315</v>
      </c>
      <c r="K47" s="18">
        <f t="shared" si="17"/>
        <v>0.783526166468459</v>
      </c>
      <c r="L47" s="16">
        <f t="shared" si="14"/>
        <v>14.703234789015841</v>
      </c>
      <c r="M47" s="16">
        <f t="shared" si="18"/>
        <v>-33.49329548152495</v>
      </c>
      <c r="N47" s="18">
        <f t="shared" si="15"/>
        <v>0.6116645073686982</v>
      </c>
      <c r="O47" s="16">
        <f t="shared" si="16"/>
        <v>11.478170415782422</v>
      </c>
      <c r="P47" s="16">
        <f t="shared" si="19"/>
        <v>-58.46312250400242</v>
      </c>
    </row>
    <row r="48" spans="1:16" ht="13.5">
      <c r="A48" s="60">
        <v>48</v>
      </c>
      <c r="B48" s="41">
        <v>6</v>
      </c>
      <c r="C48" s="41"/>
      <c r="D48" s="42">
        <f t="shared" si="26"/>
        <v>27.044025233064723</v>
      </c>
      <c r="E48" s="66">
        <f t="shared" si="20"/>
        <v>10.486909707594272</v>
      </c>
      <c r="F48" s="42">
        <f t="shared" si="21"/>
        <v>16.55711552547045</v>
      </c>
      <c r="G48" s="42">
        <f t="shared" si="22"/>
        <v>8.278557762735225</v>
      </c>
      <c r="H48" s="42">
        <f t="shared" si="23"/>
        <v>8.278557762735225</v>
      </c>
      <c r="I48" s="42">
        <f t="shared" si="24"/>
        <v>18.765467470329497</v>
      </c>
      <c r="J48" s="42">
        <f t="shared" si="25"/>
        <v>19.37582964336123</v>
      </c>
      <c r="K48" s="18">
        <f t="shared" si="17"/>
        <v>0.7462153966366276</v>
      </c>
      <c r="L48" s="16">
        <f t="shared" si="14"/>
        <v>14.003080751443658</v>
      </c>
      <c r="M48" s="16">
        <f t="shared" si="18"/>
        <v>-19.490214730081295</v>
      </c>
      <c r="N48" s="18">
        <f t="shared" si="15"/>
        <v>0.5543907007277222</v>
      </c>
      <c r="O48" s="16">
        <f t="shared" si="16"/>
        <v>10.403400660359248</v>
      </c>
      <c r="P48" s="16">
        <f t="shared" si="19"/>
        <v>-48.059721843643175</v>
      </c>
    </row>
    <row r="49" spans="1:16" ht="13.5">
      <c r="A49" s="60">
        <v>49</v>
      </c>
      <c r="B49" s="41">
        <v>7</v>
      </c>
      <c r="C49" s="41"/>
      <c r="D49" s="42">
        <f t="shared" si="26"/>
        <v>27.044025233064723</v>
      </c>
      <c r="E49" s="66">
        <f t="shared" si="20"/>
        <v>10.486909707594272</v>
      </c>
      <c r="F49" s="42">
        <f t="shared" si="21"/>
        <v>16.55711552547045</v>
      </c>
      <c r="G49" s="42">
        <f t="shared" si="22"/>
        <v>8.278557762735225</v>
      </c>
      <c r="H49" s="42">
        <f t="shared" si="23"/>
        <v>8.278557762735225</v>
      </c>
      <c r="I49" s="42">
        <f t="shared" si="24"/>
        <v>18.765467470329497</v>
      </c>
      <c r="J49" s="42">
        <f t="shared" si="25"/>
        <v>38.141297113690726</v>
      </c>
      <c r="K49" s="18">
        <f t="shared" si="17"/>
        <v>0.7106813301301215</v>
      </c>
      <c r="L49" s="16">
        <f t="shared" si="14"/>
        <v>13.336267382327293</v>
      </c>
      <c r="M49" s="16">
        <f t="shared" si="18"/>
        <v>-6.153947347754002</v>
      </c>
      <c r="N49" s="18">
        <f t="shared" si="15"/>
        <v>0.5024797831993734</v>
      </c>
      <c r="O49" s="16">
        <f t="shared" si="16"/>
        <v>9.42926802612606</v>
      </c>
      <c r="P49" s="16">
        <f t="shared" si="19"/>
        <v>-38.630453817517115</v>
      </c>
    </row>
    <row r="50" spans="1:16" ht="13.5">
      <c r="A50" s="43">
        <v>50</v>
      </c>
      <c r="B50" s="41">
        <v>8</v>
      </c>
      <c r="C50" s="41"/>
      <c r="D50" s="42">
        <f t="shared" si="26"/>
        <v>27.044025233064723</v>
      </c>
      <c r="E50" s="66">
        <f t="shared" si="20"/>
        <v>10.486909707594272</v>
      </c>
      <c r="F50" s="42">
        <f t="shared" si="21"/>
        <v>16.55711552547045</v>
      </c>
      <c r="G50" s="42">
        <f t="shared" si="22"/>
        <v>8.278557762735225</v>
      </c>
      <c r="H50" s="42">
        <f t="shared" si="23"/>
        <v>8.278557762735225</v>
      </c>
      <c r="I50" s="42">
        <f t="shared" si="24"/>
        <v>18.765467470329497</v>
      </c>
      <c r="J50" s="42">
        <f t="shared" si="25"/>
        <v>56.90676458402022</v>
      </c>
      <c r="K50" s="18">
        <f t="shared" si="17"/>
        <v>0.6768393620286872</v>
      </c>
      <c r="L50" s="16">
        <f t="shared" si="14"/>
        <v>12.7012070307879</v>
      </c>
      <c r="M50" s="16">
        <f t="shared" si="18"/>
        <v>6.547259683033898</v>
      </c>
      <c r="N50" s="18">
        <f t="shared" si="15"/>
        <v>0.4554295953966454</v>
      </c>
      <c r="O50" s="16">
        <f t="shared" si="16"/>
        <v>8.546349257441074</v>
      </c>
      <c r="P50" s="16">
        <f t="shared" si="19"/>
        <v>-30.084104560076042</v>
      </c>
    </row>
    <row r="51" spans="1:16" ht="13.5">
      <c r="A51" s="43">
        <v>51</v>
      </c>
      <c r="B51" s="11">
        <v>9</v>
      </c>
      <c r="C51" s="11"/>
      <c r="D51" s="42">
        <f t="shared" si="26"/>
        <v>27.044025233064723</v>
      </c>
      <c r="E51" s="11"/>
      <c r="F51" s="16">
        <f t="shared" si="21"/>
        <v>27.044025233064723</v>
      </c>
      <c r="G51" s="16">
        <f aca="true" t="shared" si="27" ref="G51:G57">F51*$J$7</f>
        <v>13.522012616532361</v>
      </c>
      <c r="H51" s="16">
        <f t="shared" si="23"/>
        <v>13.522012616532361</v>
      </c>
      <c r="I51" s="16">
        <f t="shared" si="24"/>
        <v>13.522012616532361</v>
      </c>
      <c r="J51" s="16">
        <f t="shared" si="25"/>
        <v>70.42877720055259</v>
      </c>
      <c r="K51" s="18">
        <f t="shared" si="17"/>
        <v>0.6446089162177973</v>
      </c>
      <c r="L51" s="16">
        <f t="shared" si="14"/>
        <v>8.716409897826306</v>
      </c>
      <c r="M51" s="16">
        <f t="shared" si="18"/>
        <v>15.263669580860205</v>
      </c>
      <c r="N51" s="18">
        <f t="shared" si="15"/>
        <v>0.4127849981197229</v>
      </c>
      <c r="O51" s="16">
        <f t="shared" si="16"/>
        <v>5.58168395249018</v>
      </c>
      <c r="P51" s="16">
        <f t="shared" si="19"/>
        <v>-24.50242060758586</v>
      </c>
    </row>
    <row r="52" spans="1:16" ht="13.5">
      <c r="A52" s="43">
        <v>52</v>
      </c>
      <c r="B52" s="11">
        <v>10</v>
      </c>
      <c r="C52" s="11"/>
      <c r="D52" s="42">
        <f t="shared" si="26"/>
        <v>27.044025233064723</v>
      </c>
      <c r="E52" s="11"/>
      <c r="F52" s="16">
        <f t="shared" si="21"/>
        <v>27.044025233064723</v>
      </c>
      <c r="G52" s="16">
        <f t="shared" si="27"/>
        <v>13.522012616532361</v>
      </c>
      <c r="H52" s="16">
        <f t="shared" si="23"/>
        <v>13.522012616532361</v>
      </c>
      <c r="I52" s="16">
        <f t="shared" si="24"/>
        <v>13.522012616532361</v>
      </c>
      <c r="J52" s="16">
        <f t="shared" si="25"/>
        <v>83.95078981708495</v>
      </c>
      <c r="K52" s="18">
        <f t="shared" si="17"/>
        <v>0.6139132535407593</v>
      </c>
      <c r="L52" s="16">
        <f t="shared" si="14"/>
        <v>8.301342759834577</v>
      </c>
      <c r="M52" s="16">
        <f t="shared" si="18"/>
        <v>23.565012340694782</v>
      </c>
      <c r="N52" s="18">
        <f t="shared" si="15"/>
        <v>0.37413346957459215</v>
      </c>
      <c r="O52" s="16">
        <f t="shared" si="16"/>
        <v>5.059037495854661</v>
      </c>
      <c r="P52" s="16">
        <f t="shared" si="19"/>
        <v>-19.4433831117312</v>
      </c>
    </row>
    <row r="53" spans="1:16" ht="13.5">
      <c r="A53" s="43">
        <v>53</v>
      </c>
      <c r="B53" s="11">
        <v>11</v>
      </c>
      <c r="C53" s="11"/>
      <c r="D53" s="42">
        <f t="shared" si="26"/>
        <v>27.044025233064723</v>
      </c>
      <c r="E53" s="11"/>
      <c r="F53" s="16">
        <f t="shared" si="21"/>
        <v>27.044025233064723</v>
      </c>
      <c r="G53" s="16">
        <f t="shared" si="27"/>
        <v>13.522012616532361</v>
      </c>
      <c r="H53" s="16">
        <f t="shared" si="23"/>
        <v>13.522012616532361</v>
      </c>
      <c r="I53" s="16">
        <f t="shared" si="24"/>
        <v>13.522012616532361</v>
      </c>
      <c r="J53" s="16">
        <f t="shared" si="25"/>
        <v>97.47280243361732</v>
      </c>
      <c r="K53" s="18">
        <f t="shared" si="17"/>
        <v>0.5846792890864374</v>
      </c>
      <c r="L53" s="16">
        <f t="shared" si="14"/>
        <v>7.906040723651978</v>
      </c>
      <c r="M53" s="16">
        <f t="shared" si="18"/>
        <v>31.471053064346762</v>
      </c>
      <c r="N53" s="18">
        <f t="shared" si="15"/>
        <v>0.33910111485040956</v>
      </c>
      <c r="O53" s="16">
        <f t="shared" si="16"/>
        <v>4.585329553287427</v>
      </c>
      <c r="P53" s="16">
        <f t="shared" si="19"/>
        <v>-14.858053558443775</v>
      </c>
    </row>
    <row r="54" spans="1:16" ht="13.5">
      <c r="A54" s="43">
        <v>54</v>
      </c>
      <c r="B54" s="11">
        <v>12</v>
      </c>
      <c r="C54" s="11"/>
      <c r="D54" s="42">
        <f t="shared" si="26"/>
        <v>27.044025233064723</v>
      </c>
      <c r="E54" s="11"/>
      <c r="F54" s="16">
        <f t="shared" si="21"/>
        <v>27.044025233064723</v>
      </c>
      <c r="G54" s="16">
        <f t="shared" si="27"/>
        <v>13.522012616532361</v>
      </c>
      <c r="H54" s="16">
        <f t="shared" si="23"/>
        <v>13.522012616532361</v>
      </c>
      <c r="I54" s="16">
        <f t="shared" si="24"/>
        <v>13.522012616532361</v>
      </c>
      <c r="J54" s="16">
        <f t="shared" si="25"/>
        <v>110.99481505014968</v>
      </c>
      <c r="K54" s="18">
        <f t="shared" si="17"/>
        <v>0.5568374181775595</v>
      </c>
      <c r="L54" s="16">
        <f t="shared" si="14"/>
        <v>7.529562593954266</v>
      </c>
      <c r="M54" s="16">
        <f t="shared" si="18"/>
        <v>39.00061565830103</v>
      </c>
      <c r="N54" s="18">
        <f t="shared" si="15"/>
        <v>0.30734904905337496</v>
      </c>
      <c r="O54" s="16">
        <f t="shared" si="16"/>
        <v>4.15597771897896</v>
      </c>
      <c r="P54" s="16">
        <f t="shared" si="19"/>
        <v>-10.702075839464815</v>
      </c>
    </row>
    <row r="55" spans="1:16" ht="13.5">
      <c r="A55" s="43">
        <v>55</v>
      </c>
      <c r="B55" s="11">
        <v>13</v>
      </c>
      <c r="C55" s="11"/>
      <c r="D55" s="42">
        <f t="shared" si="26"/>
        <v>27.044025233064723</v>
      </c>
      <c r="E55" s="11"/>
      <c r="F55" s="16">
        <f t="shared" si="21"/>
        <v>27.044025233064723</v>
      </c>
      <c r="G55" s="16">
        <f t="shared" si="27"/>
        <v>13.522012616532361</v>
      </c>
      <c r="H55" s="16">
        <f t="shared" si="23"/>
        <v>13.522012616532361</v>
      </c>
      <c r="I55" s="16">
        <f t="shared" si="24"/>
        <v>13.522012616532361</v>
      </c>
      <c r="J55" s="16">
        <f t="shared" si="25"/>
        <v>124.51682766668205</v>
      </c>
      <c r="K55" s="18">
        <f t="shared" si="17"/>
        <v>0.5303213506452946</v>
      </c>
      <c r="L55" s="16">
        <f t="shared" si="14"/>
        <v>7.171011994242156</v>
      </c>
      <c r="M55" s="16">
        <f t="shared" si="18"/>
        <v>46.17162765254319</v>
      </c>
      <c r="N55" s="18">
        <f t="shared" si="15"/>
        <v>0.2785701191094146</v>
      </c>
      <c r="O55" s="16">
        <f t="shared" si="16"/>
        <v>3.7668286651864267</v>
      </c>
      <c r="P55" s="16">
        <f t="shared" si="19"/>
        <v>-6.935247174278388</v>
      </c>
    </row>
    <row r="56" spans="1:16" ht="13.5">
      <c r="A56" s="43">
        <v>56</v>
      </c>
      <c r="B56" s="11">
        <v>14</v>
      </c>
      <c r="C56" s="11"/>
      <c r="D56" s="42">
        <f t="shared" si="26"/>
        <v>27.044025233064723</v>
      </c>
      <c r="E56" s="11"/>
      <c r="F56" s="16">
        <f t="shared" si="21"/>
        <v>27.044025233064723</v>
      </c>
      <c r="G56" s="16">
        <f t="shared" si="27"/>
        <v>13.522012616532361</v>
      </c>
      <c r="H56" s="16">
        <f t="shared" si="23"/>
        <v>13.522012616532361</v>
      </c>
      <c r="I56" s="16">
        <f t="shared" si="24"/>
        <v>13.522012616532361</v>
      </c>
      <c r="J56" s="16">
        <f t="shared" si="25"/>
        <v>138.0388402832144</v>
      </c>
      <c r="K56" s="18">
        <f t="shared" si="17"/>
        <v>0.5050679529955189</v>
      </c>
      <c r="L56" s="16">
        <f t="shared" si="14"/>
        <v>6.82953523261158</v>
      </c>
      <c r="M56" s="16">
        <f t="shared" si="18"/>
        <v>53.00116288515477</v>
      </c>
      <c r="N56" s="18">
        <f t="shared" si="15"/>
        <v>0.25248593252408924</v>
      </c>
      <c r="O56" s="16">
        <f t="shared" si="16"/>
        <v>3.414117965087673</v>
      </c>
      <c r="P56" s="16">
        <f t="shared" si="19"/>
        <v>-3.5211292091907147</v>
      </c>
    </row>
    <row r="57" spans="1:16" ht="13.5">
      <c r="A57" s="43">
        <v>57</v>
      </c>
      <c r="B57" s="11">
        <v>15</v>
      </c>
      <c r="C57" s="16">
        <f>-C42*0.2</f>
        <v>-1.8643395035723154</v>
      </c>
      <c r="D57" s="42">
        <f t="shared" si="26"/>
        <v>27.044025233064723</v>
      </c>
      <c r="E57" s="11"/>
      <c r="F57" s="16">
        <f t="shared" si="21"/>
        <v>27.044025233064723</v>
      </c>
      <c r="G57" s="16">
        <f t="shared" si="27"/>
        <v>13.522012616532361</v>
      </c>
      <c r="H57" s="16">
        <f t="shared" si="23"/>
        <v>13.522012616532361</v>
      </c>
      <c r="I57" s="16">
        <f>H57+E57-C57</f>
        <v>15.386352120104677</v>
      </c>
      <c r="J57" s="16">
        <f t="shared" si="25"/>
        <v>153.42519240331907</v>
      </c>
      <c r="K57" s="18">
        <f t="shared" si="17"/>
        <v>0.4810170980909702</v>
      </c>
      <c r="L57" s="42">
        <f t="shared" si="14"/>
        <v>7.401098447018599</v>
      </c>
      <c r="M57" s="56">
        <f t="shared" si="18"/>
        <v>60.40226133217337</v>
      </c>
      <c r="N57" s="18">
        <f t="shared" si="15"/>
        <v>0.2288441643574847</v>
      </c>
      <c r="O57" s="16">
        <f t="shared" si="16"/>
        <v>3.521076893435368</v>
      </c>
      <c r="P57" s="56">
        <f t="shared" si="19"/>
        <v>-5.231575534692112E-05</v>
      </c>
    </row>
    <row r="58" spans="1:13" ht="13.5">
      <c r="A58" s="43">
        <v>58</v>
      </c>
      <c r="G58" s="28" t="s">
        <v>34</v>
      </c>
      <c r="H58" s="7">
        <f>H30</f>
        <v>13</v>
      </c>
      <c r="I58" s="15" t="s">
        <v>9</v>
      </c>
      <c r="J58" s="16">
        <f>IF(J45&gt;0,IF(J44&lt;0,B44+(-J44)/(J45-J44),0),0)+IF(J46&gt;0,IF(J45&lt;0,B45+(-J45)/(J46-J45),0),0)+IF(J47&gt;0,IF(J46&lt;0,B46+(-J46)/(J47-J46),0),0)+IF(J48&gt;0,IF(J47&lt;0,B47+(-J47)/(J48-J47),0),0)+IF(J49&gt;0,IF(J48&lt;0,B48+(-J48)/(J49-J48),0),0)+IF(J50&gt;0,IF(J49&lt;0,B49+(-J49)/(J50-J49),0),0)+IF(J51&gt;0,IF(J50&lt;0,B50+(-J50)/(J51-J50),0),0)</f>
        <v>4.967474182351344</v>
      </c>
      <c r="K58" s="77" t="s">
        <v>86</v>
      </c>
      <c r="L58" s="78"/>
      <c r="M58" s="78"/>
    </row>
    <row r="59" spans="1:13" ht="13.5">
      <c r="A59" s="43">
        <v>59</v>
      </c>
      <c r="B59" t="s">
        <v>37</v>
      </c>
      <c r="G59" s="61"/>
      <c r="H59" s="26"/>
      <c r="I59" s="36"/>
      <c r="J59" s="27"/>
      <c r="K59" s="37"/>
      <c r="L59" s="37"/>
      <c r="M59" s="37"/>
    </row>
    <row r="60" spans="1:16" ht="13.5">
      <c r="A60" s="7" t="s">
        <v>136</v>
      </c>
      <c r="B60" s="7" t="s">
        <v>137</v>
      </c>
      <c r="C60" s="7" t="s">
        <v>138</v>
      </c>
      <c r="D60" s="8" t="s">
        <v>139</v>
      </c>
      <c r="E60" s="7" t="s">
        <v>140</v>
      </c>
      <c r="F60" s="9" t="s">
        <v>141</v>
      </c>
      <c r="G60" s="7" t="s">
        <v>142</v>
      </c>
      <c r="H60" s="7" t="s">
        <v>143</v>
      </c>
      <c r="I60" s="10" t="s">
        <v>144</v>
      </c>
      <c r="J60" s="10" t="s">
        <v>145</v>
      </c>
      <c r="K60" s="10" t="s">
        <v>146</v>
      </c>
      <c r="L60" s="10" t="s">
        <v>147</v>
      </c>
      <c r="M60" s="10" t="s">
        <v>148</v>
      </c>
      <c r="N60" s="10" t="s">
        <v>149</v>
      </c>
      <c r="O60" s="10" t="s">
        <v>150</v>
      </c>
      <c r="P60" s="10" t="s">
        <v>151</v>
      </c>
    </row>
    <row r="61" spans="1:16" ht="13.5">
      <c r="A61" s="43">
        <v>61</v>
      </c>
      <c r="B61" s="79" t="s">
        <v>32</v>
      </c>
      <c r="C61" s="80"/>
      <c r="D61" s="57">
        <f>$H$4</f>
        <v>34.199518933533945</v>
      </c>
      <c r="E61" s="30" t="s">
        <v>33</v>
      </c>
      <c r="F61" s="81" t="s">
        <v>13</v>
      </c>
      <c r="G61" s="12" t="s">
        <v>14</v>
      </c>
      <c r="H61" s="12" t="s">
        <v>15</v>
      </c>
      <c r="I61" s="15" t="s">
        <v>16</v>
      </c>
      <c r="J61" s="14" t="s">
        <v>0</v>
      </c>
      <c r="K61" s="32" t="s">
        <v>29</v>
      </c>
      <c r="L61" s="82" t="s">
        <v>31</v>
      </c>
      <c r="M61" s="82"/>
      <c r="N61" s="83" t="s">
        <v>30</v>
      </c>
      <c r="O61" s="83"/>
      <c r="P61" s="83"/>
    </row>
    <row r="62" spans="1:16" ht="13.5">
      <c r="A62" s="43">
        <v>62</v>
      </c>
      <c r="B62" s="84" t="s">
        <v>11</v>
      </c>
      <c r="C62" s="85"/>
      <c r="D62" s="44">
        <f>$I$4*$O$3*$M$3</f>
        <v>3.219526813460087</v>
      </c>
      <c r="E62" s="17">
        <f>$E$7</f>
        <v>0</v>
      </c>
      <c r="F62" s="81"/>
      <c r="G62" s="39">
        <f>$G$7</f>
        <v>1</v>
      </c>
      <c r="H62" s="39">
        <f>$H$7</f>
        <v>1</v>
      </c>
      <c r="I62" s="39">
        <f>$I$7</f>
        <v>1</v>
      </c>
      <c r="J62" s="21">
        <v>0.5</v>
      </c>
      <c r="K62" s="18">
        <v>0.05</v>
      </c>
      <c r="L62" s="24"/>
      <c r="M62" s="42">
        <f>M84</f>
        <v>-11.307871511301293</v>
      </c>
      <c r="N62" s="24">
        <v>0.014145142467565514</v>
      </c>
      <c r="O62" s="18"/>
      <c r="P62" s="11"/>
    </row>
    <row r="63" spans="1:16" ht="13.5">
      <c r="A63" s="43">
        <v>63</v>
      </c>
      <c r="B63" s="12" t="s">
        <v>12</v>
      </c>
      <c r="C63" s="12" t="s">
        <v>10</v>
      </c>
      <c r="D63" s="13" t="s">
        <v>11</v>
      </c>
      <c r="E63" s="12" t="s">
        <v>4</v>
      </c>
      <c r="F63" s="14" t="s">
        <v>2</v>
      </c>
      <c r="G63" s="12" t="s">
        <v>3</v>
      </c>
      <c r="H63" s="12" t="s">
        <v>1</v>
      </c>
      <c r="I63" s="15" t="s">
        <v>5</v>
      </c>
      <c r="J63" s="15" t="s">
        <v>9</v>
      </c>
      <c r="K63" s="31" t="s">
        <v>6</v>
      </c>
      <c r="L63" s="15" t="s">
        <v>7</v>
      </c>
      <c r="M63" s="12" t="s">
        <v>8</v>
      </c>
      <c r="N63" s="25" t="s">
        <v>6</v>
      </c>
      <c r="O63" s="15" t="s">
        <v>7</v>
      </c>
      <c r="P63" s="12" t="s">
        <v>8</v>
      </c>
    </row>
    <row r="64" spans="1:16" ht="13.5">
      <c r="A64" s="43">
        <v>64</v>
      </c>
      <c r="B64" s="7" t="s">
        <v>17</v>
      </c>
      <c r="C64" s="7" t="s">
        <v>18</v>
      </c>
      <c r="D64" s="8" t="s">
        <v>19</v>
      </c>
      <c r="E64" s="7" t="s">
        <v>20</v>
      </c>
      <c r="F64" s="9" t="s">
        <v>21</v>
      </c>
      <c r="G64" s="7" t="s">
        <v>22</v>
      </c>
      <c r="H64" s="7" t="s">
        <v>23</v>
      </c>
      <c r="I64" s="10" t="s">
        <v>24</v>
      </c>
      <c r="J64" s="10" t="s">
        <v>25</v>
      </c>
      <c r="K64" s="10" t="s">
        <v>26</v>
      </c>
      <c r="L64" s="10" t="s">
        <v>27</v>
      </c>
      <c r="M64" s="10" t="s">
        <v>28</v>
      </c>
      <c r="N64" s="10" t="s">
        <v>26</v>
      </c>
      <c r="O64" s="10" t="s">
        <v>27</v>
      </c>
      <c r="P64" s="10" t="s">
        <v>28</v>
      </c>
    </row>
    <row r="65" spans="1:16" ht="13.5">
      <c r="A65" s="43">
        <v>65</v>
      </c>
      <c r="B65" s="11">
        <v>-4</v>
      </c>
      <c r="C65" s="40">
        <f>$D$61*$K$4</f>
        <v>5.129927840030091</v>
      </c>
      <c r="D65" s="16"/>
      <c r="E65" s="11"/>
      <c r="F65" s="17"/>
      <c r="G65" s="16"/>
      <c r="H65" s="16"/>
      <c r="I65" s="16">
        <f>-C65</f>
        <v>-5.129927840030091</v>
      </c>
      <c r="J65" s="16">
        <f>I65</f>
        <v>-5.129927840030091</v>
      </c>
      <c r="K65" s="18">
        <f>1/(1+$K$7)^$B65</f>
        <v>1.21550625</v>
      </c>
      <c r="L65" s="16">
        <f aca="true" t="shared" si="28" ref="L65:L84">I65*K65</f>
        <v>-6.235459351605576</v>
      </c>
      <c r="M65" s="16">
        <f>L65</f>
        <v>-6.235459351605576</v>
      </c>
      <c r="N65" s="18">
        <f aca="true" t="shared" si="29" ref="N65:N84">1/(1+$N$62)^$B65</f>
        <v>1.0577924411633168</v>
      </c>
      <c r="O65" s="16">
        <f aca="true" t="shared" si="30" ref="O65:O84">I65*N65</f>
        <v>-5.426398892897091</v>
      </c>
      <c r="P65" s="16">
        <f>O65</f>
        <v>-5.426398892897091</v>
      </c>
    </row>
    <row r="66" spans="1:16" ht="13.5">
      <c r="A66" s="43">
        <v>66</v>
      </c>
      <c r="B66" s="11">
        <v>-3</v>
      </c>
      <c r="C66" s="40">
        <f>$D$61*$L$4</f>
        <v>11.96983162673688</v>
      </c>
      <c r="D66" s="16"/>
      <c r="E66" s="11"/>
      <c r="F66" s="17"/>
      <c r="G66" s="16"/>
      <c r="H66" s="16"/>
      <c r="I66" s="16">
        <f>-C66</f>
        <v>-11.96983162673688</v>
      </c>
      <c r="J66" s="16">
        <f>I66+J65</f>
        <v>-17.099759466766972</v>
      </c>
      <c r="K66" s="18">
        <f aca="true" t="shared" si="31" ref="K66:K84">1/(1+$K$7)^B66</f>
        <v>1.1576250000000001</v>
      </c>
      <c r="L66" s="16">
        <f t="shared" si="28"/>
        <v>-13.856576336901282</v>
      </c>
      <c r="M66" s="16">
        <f aca="true" t="shared" si="32" ref="M66:M84">M65+L66</f>
        <v>-20.092035688506858</v>
      </c>
      <c r="N66" s="18">
        <f t="shared" si="29"/>
        <v>1.0430385128005948</v>
      </c>
      <c r="O66" s="16">
        <f t="shared" si="30"/>
        <v>-12.48499537842516</v>
      </c>
      <c r="P66" s="16">
        <f aca="true" t="shared" si="33" ref="P66:P84">O66+P65</f>
        <v>-17.91139427132225</v>
      </c>
    </row>
    <row r="67" spans="1:16" ht="13.5">
      <c r="A67" s="43">
        <v>67</v>
      </c>
      <c r="B67" s="11">
        <v>-2</v>
      </c>
      <c r="C67" s="40">
        <f>$D$61*$M$4</f>
        <v>11.96983162673688</v>
      </c>
      <c r="D67" s="16"/>
      <c r="E67" s="11"/>
      <c r="F67" s="17"/>
      <c r="G67" s="16"/>
      <c r="H67" s="16"/>
      <c r="I67" s="16">
        <f>-C67</f>
        <v>-11.96983162673688</v>
      </c>
      <c r="J67" s="16">
        <f>I67+J66</f>
        <v>-29.069591093503853</v>
      </c>
      <c r="K67" s="18">
        <f t="shared" si="31"/>
        <v>1.1025</v>
      </c>
      <c r="L67" s="16">
        <f t="shared" si="28"/>
        <v>-13.196739368477411</v>
      </c>
      <c r="M67" s="16">
        <f t="shared" si="32"/>
        <v>-33.28877505698427</v>
      </c>
      <c r="N67" s="18">
        <f t="shared" si="29"/>
        <v>1.028490369990559</v>
      </c>
      <c r="O67" s="16">
        <f t="shared" si="30"/>
        <v>-12.310856558507309</v>
      </c>
      <c r="P67" s="16">
        <f t="shared" si="33"/>
        <v>-30.222250829829562</v>
      </c>
    </row>
    <row r="68" spans="1:16" ht="13.5">
      <c r="A68" s="43">
        <v>68</v>
      </c>
      <c r="B68" s="11">
        <v>-1</v>
      </c>
      <c r="C68" s="40">
        <f>$D$61*$N$4</f>
        <v>5.129927840030091</v>
      </c>
      <c r="D68" s="16"/>
      <c r="E68" s="11"/>
      <c r="F68" s="17"/>
      <c r="G68" s="16"/>
      <c r="H68" s="16"/>
      <c r="I68" s="16">
        <f>-C68</f>
        <v>-5.129927840030091</v>
      </c>
      <c r="J68" s="16">
        <f>I68+J67</f>
        <v>-34.199518933533945</v>
      </c>
      <c r="K68" s="18">
        <f t="shared" si="31"/>
        <v>1.05</v>
      </c>
      <c r="L68" s="16">
        <f t="shared" si="28"/>
        <v>-5.386424232031596</v>
      </c>
      <c r="M68" s="16">
        <f t="shared" si="32"/>
        <v>-38.675199289015865</v>
      </c>
      <c r="N68" s="18">
        <f t="shared" si="29"/>
        <v>1.0141451424675656</v>
      </c>
      <c r="O68" s="16">
        <f t="shared" si="30"/>
        <v>-5.2024914001756475</v>
      </c>
      <c r="P68" s="16">
        <f t="shared" si="33"/>
        <v>-35.42474223000521</v>
      </c>
    </row>
    <row r="69" spans="1:16" ht="13.5">
      <c r="A69" s="43">
        <v>69</v>
      </c>
      <c r="B69" s="11">
        <v>0</v>
      </c>
      <c r="C69" s="40">
        <f>SUM(C65:C68)*$O$4</f>
        <v>3.4199518933533946</v>
      </c>
      <c r="D69" s="16"/>
      <c r="E69" s="11"/>
      <c r="F69" s="17"/>
      <c r="G69" s="16"/>
      <c r="H69" s="16"/>
      <c r="I69" s="16">
        <f>-C69</f>
        <v>-3.4199518933533946</v>
      </c>
      <c r="J69" s="16">
        <f>J68</f>
        <v>-34.199518933533945</v>
      </c>
      <c r="K69" s="18">
        <f t="shared" si="31"/>
        <v>1</v>
      </c>
      <c r="L69" s="16">
        <f t="shared" si="28"/>
        <v>-3.4199518933533946</v>
      </c>
      <c r="M69" s="16">
        <f t="shared" si="32"/>
        <v>-42.09515118236926</v>
      </c>
      <c r="N69" s="18">
        <f t="shared" si="29"/>
        <v>1</v>
      </c>
      <c r="O69" s="16">
        <f t="shared" si="30"/>
        <v>-3.4199518933533946</v>
      </c>
      <c r="P69" s="16">
        <f t="shared" si="33"/>
        <v>-38.8446941233586</v>
      </c>
    </row>
    <row r="70" spans="1:16" ht="13.5">
      <c r="A70" s="43">
        <v>70</v>
      </c>
      <c r="B70" s="11">
        <v>1</v>
      </c>
      <c r="C70" s="11"/>
      <c r="D70" s="16">
        <f>$D$62*(1+$E$62)^(B70-1)*$G$62</f>
        <v>3.219526813460087</v>
      </c>
      <c r="E70" s="11">
        <f aca="true" t="shared" si="34" ref="E70:E77">SUM($C$65:$C$68)*0.9/8</f>
        <v>3.847445880022569</v>
      </c>
      <c r="F70" s="17">
        <f aca="true" t="shared" si="35" ref="F70:F84">D70-E70</f>
        <v>-0.6279190665624821</v>
      </c>
      <c r="G70" s="16">
        <f aca="true" t="shared" si="36" ref="G70:G77">F70*(1-$J$7)</f>
        <v>-0.31395953328124104</v>
      </c>
      <c r="H70" s="16">
        <f aca="true" t="shared" si="37" ref="H70:H84">F70-G70</f>
        <v>-0.31395953328124104</v>
      </c>
      <c r="I70" s="16">
        <f aca="true" t="shared" si="38" ref="I70:I83">H70+E70</f>
        <v>3.533486346741328</v>
      </c>
      <c r="J70" s="16">
        <f aca="true" t="shared" si="39" ref="J70:J84">I70+J69</f>
        <v>-30.666032586792618</v>
      </c>
      <c r="K70" s="18">
        <f t="shared" si="31"/>
        <v>0.9523809523809523</v>
      </c>
      <c r="L70" s="16">
        <f t="shared" si="28"/>
        <v>3.365225092134598</v>
      </c>
      <c r="M70" s="16">
        <f t="shared" si="32"/>
        <v>-38.729926090234656</v>
      </c>
      <c r="N70" s="18">
        <f t="shared" si="29"/>
        <v>0.9860521518318883</v>
      </c>
      <c r="O70" s="16">
        <f t="shared" si="30"/>
        <v>3.4842018156728845</v>
      </c>
      <c r="P70" s="16">
        <f t="shared" si="33"/>
        <v>-35.36049230768572</v>
      </c>
    </row>
    <row r="71" spans="1:16" ht="13.5">
      <c r="A71" s="43">
        <v>71</v>
      </c>
      <c r="B71" s="11">
        <v>2</v>
      </c>
      <c r="C71" s="11"/>
      <c r="D71" s="16">
        <f>$D$62*(1+$E$62)^(B71-1)*$H$62</f>
        <v>3.219526813460087</v>
      </c>
      <c r="E71" s="11">
        <f t="shared" si="34"/>
        <v>3.847445880022569</v>
      </c>
      <c r="F71" s="17">
        <f t="shared" si="35"/>
        <v>-0.6279190665624821</v>
      </c>
      <c r="G71" s="16">
        <f t="shared" si="36"/>
        <v>-0.31395953328124104</v>
      </c>
      <c r="H71" s="16">
        <f t="shared" si="37"/>
        <v>-0.31395953328124104</v>
      </c>
      <c r="I71" s="16">
        <f t="shared" si="38"/>
        <v>3.533486346741328</v>
      </c>
      <c r="J71" s="16">
        <f t="shared" si="39"/>
        <v>-27.13254624005129</v>
      </c>
      <c r="K71" s="18">
        <f t="shared" si="31"/>
        <v>0.9070294784580498</v>
      </c>
      <c r="L71" s="16">
        <f t="shared" si="28"/>
        <v>3.2049762782234263</v>
      </c>
      <c r="M71" s="16">
        <f t="shared" si="32"/>
        <v>-35.52494981201123</v>
      </c>
      <c r="N71" s="18">
        <f t="shared" si="29"/>
        <v>0.9722988461322972</v>
      </c>
      <c r="O71" s="16">
        <f t="shared" si="30"/>
        <v>3.4356046977608194</v>
      </c>
      <c r="P71" s="16">
        <f t="shared" si="33"/>
        <v>-31.924887609924898</v>
      </c>
    </row>
    <row r="72" spans="1:16" ht="13.5">
      <c r="A72" s="43">
        <v>72</v>
      </c>
      <c r="B72" s="41">
        <v>3</v>
      </c>
      <c r="C72" s="11"/>
      <c r="D72" s="16">
        <f>$D$62*(1+$E$62)^(B72-1)*$I$62</f>
        <v>3.219526813460087</v>
      </c>
      <c r="E72" s="11">
        <f t="shared" si="34"/>
        <v>3.847445880022569</v>
      </c>
      <c r="F72" s="17">
        <f t="shared" si="35"/>
        <v>-0.6279190665624821</v>
      </c>
      <c r="G72" s="16">
        <f t="shared" si="36"/>
        <v>-0.31395953328124104</v>
      </c>
      <c r="H72" s="16">
        <f t="shared" si="37"/>
        <v>-0.31395953328124104</v>
      </c>
      <c r="I72" s="16">
        <f t="shared" si="38"/>
        <v>3.533486346741328</v>
      </c>
      <c r="J72" s="16">
        <f t="shared" si="39"/>
        <v>-23.599059893309963</v>
      </c>
      <c r="K72" s="18">
        <f t="shared" si="31"/>
        <v>0.863837598531476</v>
      </c>
      <c r="L72" s="16">
        <f t="shared" si="28"/>
        <v>3.052358360212787</v>
      </c>
      <c r="M72" s="16">
        <f t="shared" si="32"/>
        <v>-32.47259145179844</v>
      </c>
      <c r="N72" s="18">
        <f t="shared" si="29"/>
        <v>0.9587373694524137</v>
      </c>
      <c r="O72" s="16">
        <f t="shared" si="30"/>
        <v>3.3876854050708003</v>
      </c>
      <c r="P72" s="16">
        <f t="shared" si="33"/>
        <v>-28.537202204854097</v>
      </c>
    </row>
    <row r="73" spans="1:16" ht="13.5">
      <c r="A73" s="60">
        <v>73</v>
      </c>
      <c r="B73" s="41">
        <v>4</v>
      </c>
      <c r="C73" s="41"/>
      <c r="D73" s="42">
        <f aca="true" t="shared" si="40" ref="D73:D84">$D$62*(1+$E$62)^(B73-1)</f>
        <v>3.219526813460087</v>
      </c>
      <c r="E73" s="41">
        <f t="shared" si="34"/>
        <v>3.847445880022569</v>
      </c>
      <c r="F73" s="39">
        <f t="shared" si="35"/>
        <v>-0.6279190665624821</v>
      </c>
      <c r="G73" s="42">
        <f t="shared" si="36"/>
        <v>-0.31395953328124104</v>
      </c>
      <c r="H73" s="42">
        <f t="shared" si="37"/>
        <v>-0.31395953328124104</v>
      </c>
      <c r="I73" s="42">
        <f t="shared" si="38"/>
        <v>3.533486346741328</v>
      </c>
      <c r="J73" s="42">
        <f t="shared" si="39"/>
        <v>-20.065573546568636</v>
      </c>
      <c r="K73" s="18">
        <f t="shared" si="31"/>
        <v>0.822702474791882</v>
      </c>
      <c r="L73" s="16">
        <f t="shared" si="28"/>
        <v>2.9070079621074165</v>
      </c>
      <c r="M73" s="16">
        <f t="shared" si="32"/>
        <v>-29.565583489691026</v>
      </c>
      <c r="N73" s="18">
        <f t="shared" si="29"/>
        <v>0.9453650461901968</v>
      </c>
      <c r="O73" s="16">
        <f t="shared" si="30"/>
        <v>3.3404344833995454</v>
      </c>
      <c r="P73" s="16">
        <f t="shared" si="33"/>
        <v>-25.196767721454552</v>
      </c>
    </row>
    <row r="74" spans="1:16" ht="13.5">
      <c r="A74" s="60">
        <v>74</v>
      </c>
      <c r="B74" s="41">
        <v>5</v>
      </c>
      <c r="C74" s="41"/>
      <c r="D74" s="42">
        <f t="shared" si="40"/>
        <v>3.219526813460087</v>
      </c>
      <c r="E74" s="41">
        <f t="shared" si="34"/>
        <v>3.847445880022569</v>
      </c>
      <c r="F74" s="39">
        <f t="shared" si="35"/>
        <v>-0.6279190665624821</v>
      </c>
      <c r="G74" s="42">
        <f t="shared" si="36"/>
        <v>-0.31395953328124104</v>
      </c>
      <c r="H74" s="42">
        <f t="shared" si="37"/>
        <v>-0.31395953328124104</v>
      </c>
      <c r="I74" s="42">
        <f t="shared" si="38"/>
        <v>3.533486346741328</v>
      </c>
      <c r="J74" s="42">
        <f t="shared" si="39"/>
        <v>-16.53208719982731</v>
      </c>
      <c r="K74" s="18">
        <f t="shared" si="31"/>
        <v>0.783526166468459</v>
      </c>
      <c r="L74" s="16">
        <f t="shared" si="28"/>
        <v>2.7685790115308726</v>
      </c>
      <c r="M74" s="16">
        <f t="shared" si="32"/>
        <v>-26.797004478160154</v>
      </c>
      <c r="N74" s="18">
        <f t="shared" si="29"/>
        <v>0.9321792380624961</v>
      </c>
      <c r="O74" s="16">
        <f t="shared" si="30"/>
        <v>3.2938426104095644</v>
      </c>
      <c r="P74" s="16">
        <f t="shared" si="33"/>
        <v>-21.902925111044986</v>
      </c>
    </row>
    <row r="75" spans="1:16" ht="13.5">
      <c r="A75" s="43">
        <v>75</v>
      </c>
      <c r="B75" s="41">
        <v>6</v>
      </c>
      <c r="C75" s="11"/>
      <c r="D75" s="16">
        <f t="shared" si="40"/>
        <v>3.219526813460087</v>
      </c>
      <c r="E75" s="11">
        <f t="shared" si="34"/>
        <v>3.847445880022569</v>
      </c>
      <c r="F75" s="17">
        <f t="shared" si="35"/>
        <v>-0.6279190665624821</v>
      </c>
      <c r="G75" s="16">
        <f t="shared" si="36"/>
        <v>-0.31395953328124104</v>
      </c>
      <c r="H75" s="16">
        <f t="shared" si="37"/>
        <v>-0.31395953328124104</v>
      </c>
      <c r="I75" s="16">
        <f t="shared" si="38"/>
        <v>3.533486346741328</v>
      </c>
      <c r="J75" s="42">
        <f t="shared" si="39"/>
        <v>-12.998600853085982</v>
      </c>
      <c r="K75" s="18">
        <f t="shared" si="31"/>
        <v>0.7462153966366276</v>
      </c>
      <c r="L75" s="16">
        <f t="shared" si="28"/>
        <v>2.636741915743688</v>
      </c>
      <c r="M75" s="16">
        <f t="shared" si="32"/>
        <v>-24.160262562416467</v>
      </c>
      <c r="N75" s="18">
        <f t="shared" si="29"/>
        <v>0.9191773435845343</v>
      </c>
      <c r="O75" s="16">
        <f t="shared" si="30"/>
        <v>3.2479005937899146</v>
      </c>
      <c r="P75" s="16">
        <f t="shared" si="33"/>
        <v>-18.65502451725507</v>
      </c>
    </row>
    <row r="76" spans="1:16" ht="13.5">
      <c r="A76" s="60">
        <v>76</v>
      </c>
      <c r="B76" s="41">
        <v>7</v>
      </c>
      <c r="C76" s="41"/>
      <c r="D76" s="42">
        <f t="shared" si="40"/>
        <v>3.219526813460087</v>
      </c>
      <c r="E76" s="41">
        <f t="shared" si="34"/>
        <v>3.847445880022569</v>
      </c>
      <c r="F76" s="39">
        <f t="shared" si="35"/>
        <v>-0.6279190665624821</v>
      </c>
      <c r="G76" s="42">
        <f t="shared" si="36"/>
        <v>-0.31395953328124104</v>
      </c>
      <c r="H76" s="42">
        <f t="shared" si="37"/>
        <v>-0.31395953328124104</v>
      </c>
      <c r="I76" s="42">
        <f t="shared" si="38"/>
        <v>3.533486346741328</v>
      </c>
      <c r="J76" s="42">
        <f t="shared" si="39"/>
        <v>-9.465114506344655</v>
      </c>
      <c r="K76" s="18">
        <f t="shared" si="31"/>
        <v>0.7106813301301215</v>
      </c>
      <c r="L76" s="16">
        <f t="shared" si="28"/>
        <v>2.5111827768987505</v>
      </c>
      <c r="M76" s="16">
        <f t="shared" si="32"/>
        <v>-21.649079785517717</v>
      </c>
      <c r="N76" s="18">
        <f t="shared" si="29"/>
        <v>0.9063567975566488</v>
      </c>
      <c r="O76" s="16">
        <f t="shared" si="30"/>
        <v>3.2025993694426123</v>
      </c>
      <c r="P76" s="16">
        <f t="shared" si="33"/>
        <v>-15.452425147812459</v>
      </c>
    </row>
    <row r="77" spans="1:16" ht="13.5">
      <c r="A77" s="60">
        <v>77</v>
      </c>
      <c r="B77" s="41">
        <v>8</v>
      </c>
      <c r="C77" s="41"/>
      <c r="D77" s="42">
        <f t="shared" si="40"/>
        <v>3.219526813460087</v>
      </c>
      <c r="E77" s="41">
        <f t="shared" si="34"/>
        <v>3.847445880022569</v>
      </c>
      <c r="F77" s="39">
        <f t="shared" si="35"/>
        <v>-0.6279190665624821</v>
      </c>
      <c r="G77" s="42">
        <f t="shared" si="36"/>
        <v>-0.31395953328124104</v>
      </c>
      <c r="H77" s="42">
        <f t="shared" si="37"/>
        <v>-0.31395953328124104</v>
      </c>
      <c r="I77" s="42">
        <f t="shared" si="38"/>
        <v>3.533486346741328</v>
      </c>
      <c r="J77" s="42">
        <f t="shared" si="39"/>
        <v>-5.931628159603327</v>
      </c>
      <c r="K77" s="18">
        <f t="shared" si="31"/>
        <v>0.6768393620286872</v>
      </c>
      <c r="L77" s="16">
        <f t="shared" si="28"/>
        <v>2.3916026446654772</v>
      </c>
      <c r="M77" s="16">
        <f t="shared" si="32"/>
        <v>-19.257477140852238</v>
      </c>
      <c r="N77" s="18">
        <f t="shared" si="29"/>
        <v>0.8937150705581928</v>
      </c>
      <c r="O77" s="16">
        <f t="shared" si="30"/>
        <v>3.157929999694337</v>
      </c>
      <c r="P77" s="16">
        <f t="shared" si="33"/>
        <v>-12.294495148118122</v>
      </c>
    </row>
    <row r="78" spans="1:16" ht="13.5">
      <c r="A78" s="60">
        <v>78</v>
      </c>
      <c r="B78" s="41">
        <v>9</v>
      </c>
      <c r="C78" s="41"/>
      <c r="D78" s="42">
        <f t="shared" si="40"/>
        <v>3.219526813460087</v>
      </c>
      <c r="E78" s="41"/>
      <c r="F78" s="39">
        <f t="shared" si="35"/>
        <v>3.219526813460087</v>
      </c>
      <c r="G78" s="42">
        <f aca="true" t="shared" si="41" ref="G78:G84">F78*$J$7</f>
        <v>1.6097634067300435</v>
      </c>
      <c r="H78" s="42">
        <f t="shared" si="37"/>
        <v>1.6097634067300435</v>
      </c>
      <c r="I78" s="42">
        <f t="shared" si="38"/>
        <v>1.6097634067300435</v>
      </c>
      <c r="J78" s="42">
        <f t="shared" si="39"/>
        <v>-4.321864752873283</v>
      </c>
      <c r="K78" s="18">
        <f t="shared" si="31"/>
        <v>0.6446089162177973</v>
      </c>
      <c r="L78" s="16">
        <f t="shared" si="28"/>
        <v>1.0376678449793224</v>
      </c>
      <c r="M78" s="16">
        <f t="shared" si="32"/>
        <v>-18.219809295872917</v>
      </c>
      <c r="N78" s="18">
        <f t="shared" si="29"/>
        <v>0.8812496684484938</v>
      </c>
      <c r="O78" s="16">
        <f t="shared" si="30"/>
        <v>1.4186034684613686</v>
      </c>
      <c r="P78" s="16">
        <f t="shared" si="33"/>
        <v>-10.875891679656753</v>
      </c>
    </row>
    <row r="79" spans="1:16" ht="13.5">
      <c r="A79" s="60">
        <v>79</v>
      </c>
      <c r="B79" s="41">
        <v>10</v>
      </c>
      <c r="C79" s="41"/>
      <c r="D79" s="42">
        <f t="shared" si="40"/>
        <v>3.219526813460087</v>
      </c>
      <c r="E79" s="41"/>
      <c r="F79" s="39">
        <f t="shared" si="35"/>
        <v>3.219526813460087</v>
      </c>
      <c r="G79" s="42">
        <f t="shared" si="41"/>
        <v>1.6097634067300435</v>
      </c>
      <c r="H79" s="42">
        <f t="shared" si="37"/>
        <v>1.6097634067300435</v>
      </c>
      <c r="I79" s="42">
        <f t="shared" si="38"/>
        <v>1.6097634067300435</v>
      </c>
      <c r="J79" s="42">
        <f t="shared" si="39"/>
        <v>-2.71210134614324</v>
      </c>
      <c r="K79" s="18">
        <f t="shared" si="31"/>
        <v>0.6139132535407593</v>
      </c>
      <c r="L79" s="16">
        <f t="shared" si="28"/>
        <v>0.9882550904564976</v>
      </c>
      <c r="M79" s="16">
        <f t="shared" si="32"/>
        <v>-17.23155420541642</v>
      </c>
      <c r="N79" s="18">
        <f t="shared" si="29"/>
        <v>0.8689581318747756</v>
      </c>
      <c r="O79" s="16">
        <f t="shared" si="30"/>
        <v>1.398817002672513</v>
      </c>
      <c r="P79" s="16">
        <f t="shared" si="33"/>
        <v>-9.477074676984241</v>
      </c>
    </row>
    <row r="80" spans="1:16" ht="13.5">
      <c r="A80" s="58">
        <v>80</v>
      </c>
      <c r="B80" s="33">
        <v>11</v>
      </c>
      <c r="C80" s="41"/>
      <c r="D80" s="42">
        <f t="shared" si="40"/>
        <v>3.219526813460087</v>
      </c>
      <c r="E80" s="41"/>
      <c r="F80" s="39">
        <f t="shared" si="35"/>
        <v>3.219526813460087</v>
      </c>
      <c r="G80" s="42">
        <f t="shared" si="41"/>
        <v>1.6097634067300435</v>
      </c>
      <c r="H80" s="42">
        <f t="shared" si="37"/>
        <v>1.6097634067300435</v>
      </c>
      <c r="I80" s="42">
        <f t="shared" si="38"/>
        <v>1.6097634067300435</v>
      </c>
      <c r="J80" s="62">
        <f t="shared" si="39"/>
        <v>-1.1023379394131965</v>
      </c>
      <c r="K80" s="18">
        <f t="shared" si="31"/>
        <v>0.5846792890864374</v>
      </c>
      <c r="L80" s="16">
        <f t="shared" si="28"/>
        <v>0.9411953242442834</v>
      </c>
      <c r="M80" s="16">
        <f t="shared" si="32"/>
        <v>-16.290358881172136</v>
      </c>
      <c r="N80" s="18">
        <f t="shared" si="29"/>
        <v>0.8568380357869401</v>
      </c>
      <c r="O80" s="16">
        <f t="shared" si="30"/>
        <v>1.3793065155042636</v>
      </c>
      <c r="P80" s="16">
        <f t="shared" si="33"/>
        <v>-8.097768161479978</v>
      </c>
    </row>
    <row r="81" spans="1:16" ht="13.5">
      <c r="A81" s="58">
        <v>81</v>
      </c>
      <c r="B81" s="33">
        <v>12</v>
      </c>
      <c r="C81" s="41"/>
      <c r="D81" s="42">
        <f t="shared" si="40"/>
        <v>3.219526813460087</v>
      </c>
      <c r="E81" s="41"/>
      <c r="F81" s="39">
        <f t="shared" si="35"/>
        <v>3.219526813460087</v>
      </c>
      <c r="G81" s="42">
        <f t="shared" si="41"/>
        <v>1.6097634067300435</v>
      </c>
      <c r="H81" s="42">
        <f t="shared" si="37"/>
        <v>1.6097634067300435</v>
      </c>
      <c r="I81" s="42">
        <f t="shared" si="38"/>
        <v>1.6097634067300435</v>
      </c>
      <c r="J81" s="62">
        <f t="shared" si="39"/>
        <v>0.507425467316847</v>
      </c>
      <c r="K81" s="18">
        <f t="shared" si="31"/>
        <v>0.5568374181775595</v>
      </c>
      <c r="L81" s="16">
        <f t="shared" si="28"/>
        <v>0.89637649928027</v>
      </c>
      <c r="M81" s="16">
        <f t="shared" si="32"/>
        <v>-15.393982381891865</v>
      </c>
      <c r="N81" s="18">
        <f t="shared" si="29"/>
        <v>0.8448869889591208</v>
      </c>
      <c r="O81" s="16">
        <f t="shared" si="30"/>
        <v>1.360068157648723</v>
      </c>
      <c r="P81" s="16">
        <f t="shared" si="33"/>
        <v>-6.737700003831256</v>
      </c>
    </row>
    <row r="82" spans="1:16" ht="13.5">
      <c r="A82" s="60">
        <v>82</v>
      </c>
      <c r="B82" s="41">
        <v>13</v>
      </c>
      <c r="C82" s="41"/>
      <c r="D82" s="42">
        <f t="shared" si="40"/>
        <v>3.219526813460087</v>
      </c>
      <c r="E82" s="41"/>
      <c r="F82" s="39">
        <f t="shared" si="35"/>
        <v>3.219526813460087</v>
      </c>
      <c r="G82" s="42">
        <f t="shared" si="41"/>
        <v>1.6097634067300435</v>
      </c>
      <c r="H82" s="42">
        <f t="shared" si="37"/>
        <v>1.6097634067300435</v>
      </c>
      <c r="I82" s="42">
        <f t="shared" si="38"/>
        <v>1.6097634067300435</v>
      </c>
      <c r="J82" s="42">
        <f t="shared" si="39"/>
        <v>2.1171888740468905</v>
      </c>
      <c r="K82" s="18">
        <f t="shared" si="31"/>
        <v>0.5303213506452946</v>
      </c>
      <c r="L82" s="16">
        <f t="shared" si="28"/>
        <v>0.8536919040764475</v>
      </c>
      <c r="M82" s="16">
        <f t="shared" si="32"/>
        <v>-14.540290477815418</v>
      </c>
      <c r="N82" s="18">
        <f t="shared" si="29"/>
        <v>0.833102633517906</v>
      </c>
      <c r="O82" s="16">
        <f t="shared" si="30"/>
        <v>1.3410981334875554</v>
      </c>
      <c r="P82" s="16">
        <f t="shared" si="33"/>
        <v>-5.3966018703437</v>
      </c>
    </row>
    <row r="83" spans="1:16" ht="13.5">
      <c r="A83" s="60">
        <v>83</v>
      </c>
      <c r="B83" s="41">
        <v>14</v>
      </c>
      <c r="C83" s="41"/>
      <c r="D83" s="42">
        <f t="shared" si="40"/>
        <v>3.219526813460087</v>
      </c>
      <c r="E83" s="41"/>
      <c r="F83" s="39">
        <f t="shared" si="35"/>
        <v>3.219526813460087</v>
      </c>
      <c r="G83" s="42">
        <f t="shared" si="41"/>
        <v>1.6097634067300435</v>
      </c>
      <c r="H83" s="42">
        <f t="shared" si="37"/>
        <v>1.6097634067300435</v>
      </c>
      <c r="I83" s="42">
        <f t="shared" si="38"/>
        <v>1.6097634067300435</v>
      </c>
      <c r="J83" s="42">
        <f t="shared" si="39"/>
        <v>3.726952280776934</v>
      </c>
      <c r="K83" s="18">
        <f t="shared" si="31"/>
        <v>0.5050679529955189</v>
      </c>
      <c r="L83" s="16">
        <f t="shared" si="28"/>
        <v>0.8130399086442359</v>
      </c>
      <c r="M83" s="16">
        <f t="shared" si="32"/>
        <v>-13.727250569171183</v>
      </c>
      <c r="N83" s="18">
        <f t="shared" si="29"/>
        <v>0.8214826444771444</v>
      </c>
      <c r="O83" s="16">
        <f t="shared" si="30"/>
        <v>1.322392700343133</v>
      </c>
      <c r="P83" s="16">
        <f t="shared" si="33"/>
        <v>-4.074209170000566</v>
      </c>
    </row>
    <row r="84" spans="1:16" ht="13.5">
      <c r="A84" s="60">
        <v>84</v>
      </c>
      <c r="B84" s="41">
        <v>15</v>
      </c>
      <c r="C84" s="42">
        <f>-C69</f>
        <v>-3.4199518933533946</v>
      </c>
      <c r="D84" s="42">
        <f t="shared" si="40"/>
        <v>3.219526813460087</v>
      </c>
      <c r="E84" s="41"/>
      <c r="F84" s="39">
        <f t="shared" si="35"/>
        <v>3.219526813460087</v>
      </c>
      <c r="G84" s="42">
        <f t="shared" si="41"/>
        <v>1.6097634067300435</v>
      </c>
      <c r="H84" s="42">
        <f t="shared" si="37"/>
        <v>1.6097634067300435</v>
      </c>
      <c r="I84" s="42">
        <f>H84+E84-C84</f>
        <v>5.0297153000834385</v>
      </c>
      <c r="J84" s="42">
        <f t="shared" si="39"/>
        <v>8.756667580860373</v>
      </c>
      <c r="K84" s="18">
        <f t="shared" si="31"/>
        <v>0.4810170980909702</v>
      </c>
      <c r="L84" s="42">
        <f t="shared" si="28"/>
        <v>2.419379057869889</v>
      </c>
      <c r="M84" s="56">
        <f t="shared" si="32"/>
        <v>-11.307871511301293</v>
      </c>
      <c r="N84" s="18">
        <f t="shared" si="29"/>
        <v>0.810024729279238</v>
      </c>
      <c r="O84" s="16">
        <f t="shared" si="30"/>
        <v>4.074193774301729</v>
      </c>
      <c r="P84" s="56">
        <f t="shared" si="33"/>
        <v>-1.5395698837572525E-05</v>
      </c>
    </row>
    <row r="85" spans="1:13" ht="13.5">
      <c r="A85" s="43">
        <v>85</v>
      </c>
      <c r="G85" s="28" t="s">
        <v>34</v>
      </c>
      <c r="H85" s="7">
        <f>H58</f>
        <v>13</v>
      </c>
      <c r="I85" s="22" t="s">
        <v>9</v>
      </c>
      <c r="J85" s="16">
        <f>IF(J72&gt;0,IF(J71&lt;0,B71+(-J71)/(J72-J71),0),0)+IF(J73&gt;0,IF(J72&lt;0,B72+(-J72)/(J73-J72),0),0)+IF(J74&gt;0,IF(J73&lt;0,B73+(-J73)/(J74-J73),0),0)+IF(J75&gt;0,IF(J74&lt;0,B174+(-J74)/(J75-J74),0),0)+IF(J76&gt;0,IF(J75&lt;0,B76+(-J76)/(J76-J75),0),0)+IF(J77&gt;0,IF(J76&lt;0,B76+(-J76)/(J77-J76),0),0)+IF(J78&gt;0,IF(J77&lt;0,B77+(-J77)/(J78-J77),0),0)+IF(J79&gt;0,IF(J78&lt;0,B78+(-J78)/(J79-78),0),0)+IF(J80&gt;0,IF(J79&lt;0,B79+(-J79)/(J80-J79),0),0)+IF(J81&gt;0,IF(J80&lt;0,B80+(-J80)/(J81-J80),0),0)+IF(J82&gt;0,IF(J81&lt;0,B81+(-J81)/(J81-J80),0),0)+IF(J83&gt;0,IF(J82&lt;0,B82+(-J82)/(J83-J82),0),0)+IF(J84&gt;0,IF(J83&lt;0,B83+(-J83)/(J84-J83),0),0)</f>
        <v>11.684782580349745</v>
      </c>
      <c r="K85" s="77" t="s">
        <v>111</v>
      </c>
      <c r="L85" s="78"/>
      <c r="M85" s="78"/>
    </row>
    <row r="86" spans="1:2" ht="13.5">
      <c r="A86" s="43">
        <v>86</v>
      </c>
      <c r="B86" t="s">
        <v>69</v>
      </c>
    </row>
    <row r="87" spans="1:16" ht="13.5">
      <c r="A87" s="7" t="s">
        <v>87</v>
      </c>
      <c r="B87" s="7" t="s">
        <v>88</v>
      </c>
      <c r="C87" s="7" t="s">
        <v>89</v>
      </c>
      <c r="D87" s="8" t="s">
        <v>90</v>
      </c>
      <c r="E87" s="7" t="s">
        <v>91</v>
      </c>
      <c r="F87" s="9" t="s">
        <v>92</v>
      </c>
      <c r="G87" s="7" t="s">
        <v>93</v>
      </c>
      <c r="H87" s="7" t="s">
        <v>94</v>
      </c>
      <c r="I87" s="10" t="s">
        <v>95</v>
      </c>
      <c r="J87" s="10" t="s">
        <v>96</v>
      </c>
      <c r="K87" s="10" t="s">
        <v>97</v>
      </c>
      <c r="L87" s="10" t="s">
        <v>98</v>
      </c>
      <c r="M87" s="10" t="s">
        <v>99</v>
      </c>
      <c r="N87" s="10" t="s">
        <v>100</v>
      </c>
      <c r="O87" s="10" t="s">
        <v>101</v>
      </c>
      <c r="P87" s="10" t="s">
        <v>102</v>
      </c>
    </row>
    <row r="88" spans="1:16" ht="13.5">
      <c r="A88" s="43">
        <v>88</v>
      </c>
      <c r="B88" s="79" t="s">
        <v>32</v>
      </c>
      <c r="C88" s="80"/>
      <c r="D88" s="57">
        <f>$D$6+$D$34+IF(M62&gt;0,$D$61,0)</f>
        <v>193.21697517861577</v>
      </c>
      <c r="E88" s="30" t="s">
        <v>33</v>
      </c>
      <c r="F88" s="81" t="s">
        <v>13</v>
      </c>
      <c r="G88" s="12" t="s">
        <v>14</v>
      </c>
      <c r="H88" s="12" t="s">
        <v>15</v>
      </c>
      <c r="I88" s="15" t="s">
        <v>16</v>
      </c>
      <c r="J88" s="14" t="s">
        <v>0</v>
      </c>
      <c r="K88" s="32" t="s">
        <v>29</v>
      </c>
      <c r="L88" s="82" t="s">
        <v>31</v>
      </c>
      <c r="M88" s="82"/>
      <c r="N88" s="83" t="s">
        <v>30</v>
      </c>
      <c r="O88" s="83"/>
      <c r="P88" s="83"/>
    </row>
    <row r="89" spans="1:16" ht="13.5">
      <c r="A89" s="43">
        <v>89</v>
      </c>
      <c r="B89" s="84" t="s">
        <v>11</v>
      </c>
      <c r="C89" s="85"/>
      <c r="D89" s="44">
        <f>D7+D35+IF(M62&gt;0,D62,0)</f>
        <v>30.263552046524808</v>
      </c>
      <c r="E89" s="17">
        <f>$E$7</f>
        <v>0</v>
      </c>
      <c r="F89" s="81"/>
      <c r="G89" s="39">
        <f>$G$7</f>
        <v>1</v>
      </c>
      <c r="H89" s="39">
        <f>$H$7</f>
        <v>1</v>
      </c>
      <c r="I89" s="39">
        <f>$I$7</f>
        <v>1</v>
      </c>
      <c r="J89" s="21">
        <v>0.5</v>
      </c>
      <c r="K89" s="18">
        <v>0.05</v>
      </c>
      <c r="L89" s="24"/>
      <c r="M89" s="42">
        <f>M111</f>
        <v>-1.3855583347321954E-13</v>
      </c>
      <c r="N89" s="24">
        <v>0.05000004941181951</v>
      </c>
      <c r="O89" s="18"/>
      <c r="P89" s="11"/>
    </row>
    <row r="90" spans="1:16" ht="13.5">
      <c r="A90" s="43">
        <v>90</v>
      </c>
      <c r="B90" s="12" t="s">
        <v>12</v>
      </c>
      <c r="C90" s="12" t="s">
        <v>10</v>
      </c>
      <c r="D90" s="13" t="s">
        <v>11</v>
      </c>
      <c r="E90" s="12" t="s">
        <v>4</v>
      </c>
      <c r="F90" s="14" t="s">
        <v>2</v>
      </c>
      <c r="G90" s="12" t="s">
        <v>3</v>
      </c>
      <c r="H90" s="12" t="s">
        <v>1</v>
      </c>
      <c r="I90" s="15" t="s">
        <v>5</v>
      </c>
      <c r="J90" s="15" t="s">
        <v>9</v>
      </c>
      <c r="K90" s="31" t="s">
        <v>6</v>
      </c>
      <c r="L90" s="15" t="s">
        <v>7</v>
      </c>
      <c r="M90" s="12" t="s">
        <v>8</v>
      </c>
      <c r="N90" s="25" t="s">
        <v>6</v>
      </c>
      <c r="O90" s="15" t="s">
        <v>7</v>
      </c>
      <c r="P90" s="12" t="s">
        <v>8</v>
      </c>
    </row>
    <row r="91" spans="1:16" ht="13.5">
      <c r="A91" s="43">
        <v>91</v>
      </c>
      <c r="B91" s="7" t="s">
        <v>17</v>
      </c>
      <c r="C91" s="7" t="s">
        <v>18</v>
      </c>
      <c r="D91" s="8" t="s">
        <v>19</v>
      </c>
      <c r="E91" s="7" t="s">
        <v>20</v>
      </c>
      <c r="F91" s="9" t="s">
        <v>21</v>
      </c>
      <c r="G91" s="7" t="s">
        <v>22</v>
      </c>
      <c r="H91" s="7" t="s">
        <v>23</v>
      </c>
      <c r="I91" s="10" t="s">
        <v>24</v>
      </c>
      <c r="J91" s="10" t="s">
        <v>25</v>
      </c>
      <c r="K91" s="10" t="s">
        <v>26</v>
      </c>
      <c r="L91" s="10" t="s">
        <v>27</v>
      </c>
      <c r="M91" s="10" t="s">
        <v>28</v>
      </c>
      <c r="N91" s="10" t="s">
        <v>26</v>
      </c>
      <c r="O91" s="10" t="s">
        <v>27</v>
      </c>
      <c r="P91" s="10" t="s">
        <v>28</v>
      </c>
    </row>
    <row r="92" spans="1:16" ht="13.5">
      <c r="A92" s="43">
        <v>92</v>
      </c>
      <c r="B92" s="11">
        <v>-4</v>
      </c>
      <c r="C92" s="40">
        <f>C10+C38+IF(M62&gt;0,C65,0)</f>
        <v>28.982546276792363</v>
      </c>
      <c r="D92" s="16"/>
      <c r="E92" s="11"/>
      <c r="F92" s="17"/>
      <c r="G92" s="16"/>
      <c r="H92" s="16"/>
      <c r="I92" s="16">
        <f>-C92</f>
        <v>-28.982546276792363</v>
      </c>
      <c r="J92" s="16">
        <f>I92</f>
        <v>-28.982546276792363</v>
      </c>
      <c r="K92" s="18">
        <f>1/(1+$K$7)^$B92</f>
        <v>1.21550625</v>
      </c>
      <c r="L92" s="16">
        <f aca="true" t="shared" si="42" ref="L92:L111">I92*K92</f>
        <v>-35.228466140355344</v>
      </c>
      <c r="M92" s="16">
        <f>L92</f>
        <v>-35.228466140355344</v>
      </c>
      <c r="N92" s="18">
        <f aca="true" t="shared" si="43" ref="N92:N111">1/(1+$N$89)^$B92</f>
        <v>1.2155064788014465</v>
      </c>
      <c r="O92" s="16">
        <f aca="true" t="shared" si="44" ref="O92:O111">I92*N92</f>
        <v>-35.228472771603855</v>
      </c>
      <c r="P92" s="16">
        <f>O92</f>
        <v>-35.228472771603855</v>
      </c>
    </row>
    <row r="93" spans="1:16" ht="13.5">
      <c r="A93" s="43">
        <v>93</v>
      </c>
      <c r="B93" s="11">
        <v>-3</v>
      </c>
      <c r="C93" s="40">
        <f>C11+C39+IF(M62&gt;0,C66,0)</f>
        <v>67.62594131251552</v>
      </c>
      <c r="D93" s="16"/>
      <c r="E93" s="11"/>
      <c r="F93" s="17"/>
      <c r="G93" s="16"/>
      <c r="H93" s="16"/>
      <c r="I93" s="16">
        <f>-C93</f>
        <v>-67.62594131251552</v>
      </c>
      <c r="J93" s="16">
        <f>I93+J92</f>
        <v>-96.60848758930788</v>
      </c>
      <c r="K93" s="18">
        <f aca="true" t="shared" si="45" ref="K93:K111">1/(1+$K$7)^B93</f>
        <v>1.1576250000000001</v>
      </c>
      <c r="L93" s="16">
        <f t="shared" si="42"/>
        <v>-78.28548031190078</v>
      </c>
      <c r="M93" s="16">
        <f aca="true" t="shared" si="46" ref="M93:M111">M92+L93</f>
        <v>-113.51394645225614</v>
      </c>
      <c r="N93" s="18">
        <f t="shared" si="43"/>
        <v>1.1576251634296009</v>
      </c>
      <c r="O93" s="16">
        <f t="shared" si="44"/>
        <v>-78.28549136398138</v>
      </c>
      <c r="P93" s="16">
        <f aca="true" t="shared" si="47" ref="P93:P111">O93+P92</f>
        <v>-113.51396413558524</v>
      </c>
    </row>
    <row r="94" spans="1:16" ht="13.5">
      <c r="A94" s="43">
        <v>94</v>
      </c>
      <c r="B94" s="11">
        <v>-2</v>
      </c>
      <c r="C94" s="40">
        <f>C12+C40+IF(M62&gt;0,C67,0)</f>
        <v>67.62594131251552</v>
      </c>
      <c r="D94" s="16"/>
      <c r="E94" s="11"/>
      <c r="F94" s="17"/>
      <c r="G94" s="16"/>
      <c r="H94" s="16"/>
      <c r="I94" s="16">
        <f>-C94</f>
        <v>-67.62594131251552</v>
      </c>
      <c r="J94" s="16">
        <f>I94+J93</f>
        <v>-164.2344289018234</v>
      </c>
      <c r="K94" s="18">
        <f t="shared" si="45"/>
        <v>1.1025</v>
      </c>
      <c r="L94" s="16">
        <f t="shared" si="42"/>
        <v>-74.55760029704837</v>
      </c>
      <c r="M94" s="16">
        <f t="shared" si="46"/>
        <v>-188.0715467493045</v>
      </c>
      <c r="N94" s="18">
        <f t="shared" si="43"/>
        <v>1.1025001037648234</v>
      </c>
      <c r="O94" s="16">
        <f t="shared" si="44"/>
        <v>-74.55760731424222</v>
      </c>
      <c r="P94" s="16">
        <f t="shared" si="47"/>
        <v>-188.07157144982745</v>
      </c>
    </row>
    <row r="95" spans="1:16" ht="13.5">
      <c r="A95" s="43">
        <v>95</v>
      </c>
      <c r="B95" s="11">
        <v>-1</v>
      </c>
      <c r="C95" s="40">
        <f>C13+C41+IF(M62&gt;0,C68,0)</f>
        <v>28.982546276792363</v>
      </c>
      <c r="D95" s="16"/>
      <c r="E95" s="11"/>
      <c r="F95" s="17"/>
      <c r="G95" s="16"/>
      <c r="H95" s="16"/>
      <c r="I95" s="16">
        <f>-C95</f>
        <v>-28.982546276792363</v>
      </c>
      <c r="J95" s="16">
        <f>I95+J94</f>
        <v>-193.21697517861577</v>
      </c>
      <c r="K95" s="18">
        <f t="shared" si="45"/>
        <v>1.05</v>
      </c>
      <c r="L95" s="16">
        <f t="shared" si="42"/>
        <v>-30.43167359063198</v>
      </c>
      <c r="M95" s="16">
        <f t="shared" si="46"/>
        <v>-218.5032203399365</v>
      </c>
      <c r="N95" s="18">
        <f t="shared" si="43"/>
        <v>1.0500000494118196</v>
      </c>
      <c r="O95" s="16">
        <f t="shared" si="44"/>
        <v>-30.431675022712326</v>
      </c>
      <c r="P95" s="16">
        <f t="shared" si="47"/>
        <v>-218.5032464725398</v>
      </c>
    </row>
    <row r="96" spans="1:16" ht="13.5">
      <c r="A96" s="43">
        <v>96</v>
      </c>
      <c r="B96" s="11">
        <v>0</v>
      </c>
      <c r="C96" s="40">
        <f>SUM(C92:C95)*$O$4</f>
        <v>19.32169751786158</v>
      </c>
      <c r="D96" s="16"/>
      <c r="E96" s="11"/>
      <c r="F96" s="17"/>
      <c r="G96" s="16"/>
      <c r="H96" s="16"/>
      <c r="I96" s="16">
        <f>-C96</f>
        <v>-19.32169751786158</v>
      </c>
      <c r="J96" s="16">
        <f>J95</f>
        <v>-193.21697517861577</v>
      </c>
      <c r="K96" s="18">
        <f t="shared" si="45"/>
        <v>1</v>
      </c>
      <c r="L96" s="16">
        <f t="shared" si="42"/>
        <v>-19.32169751786158</v>
      </c>
      <c r="M96" s="16">
        <f t="shared" si="46"/>
        <v>-237.82491785779808</v>
      </c>
      <c r="N96" s="18">
        <f t="shared" si="43"/>
        <v>1</v>
      </c>
      <c r="O96" s="16">
        <f t="shared" si="44"/>
        <v>-19.32169751786158</v>
      </c>
      <c r="P96" s="16">
        <f t="shared" si="47"/>
        <v>-237.82494399040138</v>
      </c>
    </row>
    <row r="97" spans="1:16" ht="13.5">
      <c r="A97" s="43">
        <v>97</v>
      </c>
      <c r="B97" s="11">
        <v>1</v>
      </c>
      <c r="C97" s="11"/>
      <c r="D97" s="16">
        <f>D15+D43+IF($M$62&gt;0,D70,0)</f>
        <v>30.263552046524808</v>
      </c>
      <c r="E97" s="11">
        <f aca="true" t="shared" si="48" ref="E97:E104">SUM($C$92:$C$95)*0.9/8</f>
        <v>21.736909707594275</v>
      </c>
      <c r="F97" s="17">
        <f aca="true" t="shared" si="49" ref="F97:F111">D97-E97</f>
        <v>8.526642338930532</v>
      </c>
      <c r="G97" s="16">
        <f aca="true" t="shared" si="50" ref="G97:G104">F97*(1-$J$7)</f>
        <v>4.263321169465266</v>
      </c>
      <c r="H97" s="16">
        <f aca="true" t="shared" si="51" ref="H97:H111">F97-G97</f>
        <v>4.263321169465266</v>
      </c>
      <c r="I97" s="16">
        <f aca="true" t="shared" si="52" ref="I97:I110">H97+E97</f>
        <v>26.000230877059543</v>
      </c>
      <c r="J97" s="16">
        <f aca="true" t="shared" si="53" ref="J97:J111">I97+J96</f>
        <v>-167.21674430155622</v>
      </c>
      <c r="K97" s="18">
        <f t="shared" si="45"/>
        <v>0.9523809523809523</v>
      </c>
      <c r="L97" s="16">
        <f t="shared" si="42"/>
        <v>24.762124644818613</v>
      </c>
      <c r="M97" s="16">
        <f t="shared" si="46"/>
        <v>-213.06279321297947</v>
      </c>
      <c r="N97" s="18">
        <f t="shared" si="43"/>
        <v>0.9523809075629776</v>
      </c>
      <c r="O97" s="16">
        <f t="shared" si="44"/>
        <v>24.76212347954092</v>
      </c>
      <c r="P97" s="16">
        <f t="shared" si="47"/>
        <v>-213.06282051086046</v>
      </c>
    </row>
    <row r="98" spans="1:16" ht="13.5">
      <c r="A98" s="43">
        <v>98</v>
      </c>
      <c r="B98" s="11">
        <v>2</v>
      </c>
      <c r="C98" s="11"/>
      <c r="D98" s="16">
        <f aca="true" t="shared" si="54" ref="D98:D111">D16+D44+IF($M$62&gt;0,D71,0)</f>
        <v>30.263552046524808</v>
      </c>
      <c r="E98" s="11">
        <f t="shared" si="48"/>
        <v>21.736909707594275</v>
      </c>
      <c r="F98" s="17">
        <f t="shared" si="49"/>
        <v>8.526642338930532</v>
      </c>
      <c r="G98" s="16">
        <f t="shared" si="50"/>
        <v>4.263321169465266</v>
      </c>
      <c r="H98" s="16">
        <f t="shared" si="51"/>
        <v>4.263321169465266</v>
      </c>
      <c r="I98" s="16">
        <f t="shared" si="52"/>
        <v>26.000230877059543</v>
      </c>
      <c r="J98" s="16">
        <f t="shared" si="53"/>
        <v>-141.21651342449667</v>
      </c>
      <c r="K98" s="18">
        <f t="shared" si="45"/>
        <v>0.9070294784580498</v>
      </c>
      <c r="L98" s="16">
        <f t="shared" si="42"/>
        <v>23.5829758522082</v>
      </c>
      <c r="M98" s="16">
        <f t="shared" si="46"/>
        <v>-189.47981736077128</v>
      </c>
      <c r="N98" s="18">
        <f t="shared" si="43"/>
        <v>0.9070293930904809</v>
      </c>
      <c r="O98" s="16">
        <f t="shared" si="44"/>
        <v>23.5829736326317</v>
      </c>
      <c r="P98" s="16">
        <f t="shared" si="47"/>
        <v>-189.47984687822876</v>
      </c>
    </row>
    <row r="99" spans="1:16" ht="13.5">
      <c r="A99" s="43">
        <v>99</v>
      </c>
      <c r="B99" s="41">
        <v>3</v>
      </c>
      <c r="C99" s="41"/>
      <c r="D99" s="16">
        <f t="shared" si="54"/>
        <v>30.263552046524808</v>
      </c>
      <c r="E99" s="41">
        <f t="shared" si="48"/>
        <v>21.736909707594275</v>
      </c>
      <c r="F99" s="39">
        <f t="shared" si="49"/>
        <v>8.526642338930532</v>
      </c>
      <c r="G99" s="42">
        <f t="shared" si="50"/>
        <v>4.263321169465266</v>
      </c>
      <c r="H99" s="42">
        <f t="shared" si="51"/>
        <v>4.263321169465266</v>
      </c>
      <c r="I99" s="42">
        <f t="shared" si="52"/>
        <v>26.000230877059543</v>
      </c>
      <c r="J99" s="42">
        <f t="shared" si="53"/>
        <v>-115.21628254743712</v>
      </c>
      <c r="K99" s="18">
        <f t="shared" si="45"/>
        <v>0.863837598531476</v>
      </c>
      <c r="L99" s="16">
        <f t="shared" si="42"/>
        <v>22.45997700210305</v>
      </c>
      <c r="M99" s="16">
        <f t="shared" si="46"/>
        <v>-167.01984035866823</v>
      </c>
      <c r="N99" s="18">
        <f t="shared" si="43"/>
        <v>0.8638374765778088</v>
      </c>
      <c r="O99" s="16">
        <f t="shared" si="44"/>
        <v>22.459973831279544</v>
      </c>
      <c r="P99" s="16">
        <f t="shared" si="47"/>
        <v>-167.01987304694921</v>
      </c>
    </row>
    <row r="100" spans="1:16" ht="13.5">
      <c r="A100" s="43">
        <v>100</v>
      </c>
      <c r="B100" s="41">
        <v>4</v>
      </c>
      <c r="C100" s="41"/>
      <c r="D100" s="16">
        <f t="shared" si="54"/>
        <v>30.263552046524808</v>
      </c>
      <c r="E100" s="41">
        <f t="shared" si="48"/>
        <v>21.736909707594275</v>
      </c>
      <c r="F100" s="39">
        <f t="shared" si="49"/>
        <v>8.526642338930532</v>
      </c>
      <c r="G100" s="42">
        <f t="shared" si="50"/>
        <v>4.263321169465266</v>
      </c>
      <c r="H100" s="42">
        <f t="shared" si="51"/>
        <v>4.263321169465266</v>
      </c>
      <c r="I100" s="42">
        <f t="shared" si="52"/>
        <v>26.000230877059543</v>
      </c>
      <c r="J100" s="42">
        <f t="shared" si="53"/>
        <v>-89.21605167037757</v>
      </c>
      <c r="K100" s="18">
        <f t="shared" si="45"/>
        <v>0.822702474791882</v>
      </c>
      <c r="L100" s="16">
        <f t="shared" si="42"/>
        <v>21.39045428771719</v>
      </c>
      <c r="M100" s="16">
        <f t="shared" si="46"/>
        <v>-145.62938607095106</v>
      </c>
      <c r="N100" s="18">
        <f t="shared" si="43"/>
        <v>0.822702319930086</v>
      </c>
      <c r="O100" s="16">
        <f t="shared" si="44"/>
        <v>21.39045026127474</v>
      </c>
      <c r="P100" s="16">
        <f t="shared" si="47"/>
        <v>-145.62942278567448</v>
      </c>
    </row>
    <row r="101" spans="1:16" ht="13.5">
      <c r="A101" s="60">
        <v>101</v>
      </c>
      <c r="B101" s="41">
        <v>5</v>
      </c>
      <c r="C101" s="41"/>
      <c r="D101" s="16">
        <f t="shared" si="54"/>
        <v>30.263552046524808</v>
      </c>
      <c r="E101" s="41">
        <f t="shared" si="48"/>
        <v>21.736909707594275</v>
      </c>
      <c r="F101" s="39">
        <f t="shared" si="49"/>
        <v>8.526642338930532</v>
      </c>
      <c r="G101" s="42">
        <f t="shared" si="50"/>
        <v>4.263321169465266</v>
      </c>
      <c r="H101" s="42">
        <f t="shared" si="51"/>
        <v>4.263321169465266</v>
      </c>
      <c r="I101" s="42">
        <f t="shared" si="52"/>
        <v>26.000230877059543</v>
      </c>
      <c r="J101" s="42">
        <f t="shared" si="53"/>
        <v>-63.215820793318024</v>
      </c>
      <c r="K101" s="18">
        <f t="shared" si="45"/>
        <v>0.783526166468459</v>
      </c>
      <c r="L101" s="16">
        <f t="shared" si="42"/>
        <v>20.37186122639732</v>
      </c>
      <c r="M101" s="16">
        <f t="shared" si="46"/>
        <v>-125.25752484455373</v>
      </c>
      <c r="N101" s="18">
        <f t="shared" si="43"/>
        <v>0.7835259821091825</v>
      </c>
      <c r="O101" s="16">
        <f t="shared" si="44"/>
        <v>20.37185643301357</v>
      </c>
      <c r="P101" s="16">
        <f t="shared" si="47"/>
        <v>-125.25756635266092</v>
      </c>
    </row>
    <row r="102" spans="1:16" ht="13.5">
      <c r="A102" s="60">
        <v>102</v>
      </c>
      <c r="B102" s="41">
        <v>6</v>
      </c>
      <c r="C102" s="41"/>
      <c r="D102" s="16">
        <f t="shared" si="54"/>
        <v>30.263552046524808</v>
      </c>
      <c r="E102" s="41">
        <f t="shared" si="48"/>
        <v>21.736909707594275</v>
      </c>
      <c r="F102" s="39">
        <f t="shared" si="49"/>
        <v>8.526642338930532</v>
      </c>
      <c r="G102" s="42">
        <f t="shared" si="50"/>
        <v>4.263321169465266</v>
      </c>
      <c r="H102" s="42">
        <f t="shared" si="51"/>
        <v>4.263321169465266</v>
      </c>
      <c r="I102" s="42">
        <f t="shared" si="52"/>
        <v>26.000230877059543</v>
      </c>
      <c r="J102" s="42">
        <f t="shared" si="53"/>
        <v>-37.21558991625848</v>
      </c>
      <c r="K102" s="18">
        <f t="shared" si="45"/>
        <v>0.7462153966366276</v>
      </c>
      <c r="L102" s="16">
        <f t="shared" si="42"/>
        <v>19.40177259656888</v>
      </c>
      <c r="M102" s="16">
        <f t="shared" si="46"/>
        <v>-105.85575224798485</v>
      </c>
      <c r="N102" s="18">
        <f t="shared" si="43"/>
        <v>0.7462151859403167</v>
      </c>
      <c r="O102" s="16">
        <f t="shared" si="44"/>
        <v>19.40176711841615</v>
      </c>
      <c r="P102" s="16">
        <f t="shared" si="47"/>
        <v>-105.85579923424477</v>
      </c>
    </row>
    <row r="103" spans="1:16" ht="13.5">
      <c r="A103" s="58">
        <v>103</v>
      </c>
      <c r="B103" s="33">
        <v>7</v>
      </c>
      <c r="C103" s="41"/>
      <c r="D103" s="16">
        <f t="shared" si="54"/>
        <v>30.263552046524808</v>
      </c>
      <c r="E103" s="41">
        <f t="shared" si="48"/>
        <v>21.736909707594275</v>
      </c>
      <c r="F103" s="39">
        <f t="shared" si="49"/>
        <v>8.526642338930532</v>
      </c>
      <c r="G103" s="42">
        <f t="shared" si="50"/>
        <v>4.263321169465266</v>
      </c>
      <c r="H103" s="42">
        <f t="shared" si="51"/>
        <v>4.263321169465266</v>
      </c>
      <c r="I103" s="42">
        <f t="shared" si="52"/>
        <v>26.000230877059543</v>
      </c>
      <c r="J103" s="62">
        <f t="shared" si="53"/>
        <v>-11.215359039198937</v>
      </c>
      <c r="K103" s="18">
        <f t="shared" si="45"/>
        <v>0.7106813301301215</v>
      </c>
      <c r="L103" s="16">
        <f t="shared" si="42"/>
        <v>18.477878663398933</v>
      </c>
      <c r="M103" s="16">
        <f t="shared" si="46"/>
        <v>-87.37787358458593</v>
      </c>
      <c r="N103" s="18">
        <f t="shared" si="43"/>
        <v>0.7106810960231148</v>
      </c>
      <c r="O103" s="16">
        <f t="shared" si="44"/>
        <v>18.477872576562707</v>
      </c>
      <c r="P103" s="16">
        <f t="shared" si="47"/>
        <v>-87.37792665768207</v>
      </c>
    </row>
    <row r="104" spans="1:16" ht="13.5">
      <c r="A104" s="58">
        <v>104</v>
      </c>
      <c r="B104" s="33">
        <v>8</v>
      </c>
      <c r="C104" s="41"/>
      <c r="D104" s="16">
        <f t="shared" si="54"/>
        <v>30.263552046524808</v>
      </c>
      <c r="E104" s="41">
        <f t="shared" si="48"/>
        <v>21.736909707594275</v>
      </c>
      <c r="F104" s="39">
        <f t="shared" si="49"/>
        <v>8.526642338930532</v>
      </c>
      <c r="G104" s="42">
        <f t="shared" si="50"/>
        <v>4.263321169465266</v>
      </c>
      <c r="H104" s="42">
        <f t="shared" si="51"/>
        <v>4.263321169465266</v>
      </c>
      <c r="I104" s="42">
        <f t="shared" si="52"/>
        <v>26.000230877059543</v>
      </c>
      <c r="J104" s="62">
        <f t="shared" si="53"/>
        <v>14.784871837860607</v>
      </c>
      <c r="K104" s="18">
        <f t="shared" si="45"/>
        <v>0.6768393620286872</v>
      </c>
      <c r="L104" s="16">
        <f t="shared" si="42"/>
        <v>17.597979679427556</v>
      </c>
      <c r="M104" s="16">
        <f t="shared" si="46"/>
        <v>-69.77989390515837</v>
      </c>
      <c r="N104" s="18">
        <f t="shared" si="43"/>
        <v>0.6768391072183457</v>
      </c>
      <c r="O104" s="16">
        <f t="shared" si="44"/>
        <v>17.597973054299846</v>
      </c>
      <c r="P104" s="16">
        <f t="shared" si="47"/>
        <v>-69.77995360338222</v>
      </c>
    </row>
    <row r="105" spans="1:16" ht="13.5">
      <c r="A105" s="60">
        <v>105</v>
      </c>
      <c r="B105" s="41">
        <v>9</v>
      </c>
      <c r="C105" s="11"/>
      <c r="D105" s="16">
        <f t="shared" si="54"/>
        <v>30.263552046524808</v>
      </c>
      <c r="E105" s="41"/>
      <c r="F105" s="39">
        <f t="shared" si="49"/>
        <v>30.263552046524808</v>
      </c>
      <c r="G105" s="42">
        <f aca="true" t="shared" si="55" ref="G105:G111">F105*$J$7</f>
        <v>15.131776023262404</v>
      </c>
      <c r="H105" s="42">
        <f t="shared" si="51"/>
        <v>15.131776023262404</v>
      </c>
      <c r="I105" s="42">
        <f t="shared" si="52"/>
        <v>15.131776023262404</v>
      </c>
      <c r="J105" s="42">
        <f t="shared" si="53"/>
        <v>29.91664786112301</v>
      </c>
      <c r="K105" s="18">
        <f t="shared" si="45"/>
        <v>0.6446089162177973</v>
      </c>
      <c r="L105" s="16">
        <f t="shared" si="42"/>
        <v>9.75407774280563</v>
      </c>
      <c r="M105" s="16">
        <f t="shared" si="46"/>
        <v>-60.02581616235275</v>
      </c>
      <c r="N105" s="18">
        <f t="shared" si="43"/>
        <v>0.6446086432067236</v>
      </c>
      <c r="O105" s="16">
        <f t="shared" si="44"/>
        <v>9.75407361166321</v>
      </c>
      <c r="P105" s="16">
        <f t="shared" si="47"/>
        <v>-60.025879991719016</v>
      </c>
    </row>
    <row r="106" spans="1:16" ht="13.5">
      <c r="A106" s="60">
        <v>106</v>
      </c>
      <c r="B106" s="41">
        <v>10</v>
      </c>
      <c r="C106" s="11"/>
      <c r="D106" s="16">
        <f t="shared" si="54"/>
        <v>30.263552046524808</v>
      </c>
      <c r="E106" s="41"/>
      <c r="F106" s="39">
        <f t="shared" si="49"/>
        <v>30.263552046524808</v>
      </c>
      <c r="G106" s="42">
        <f t="shared" si="55"/>
        <v>15.131776023262404</v>
      </c>
      <c r="H106" s="42">
        <f t="shared" si="51"/>
        <v>15.131776023262404</v>
      </c>
      <c r="I106" s="42">
        <f t="shared" si="52"/>
        <v>15.131776023262404</v>
      </c>
      <c r="J106" s="42">
        <f t="shared" si="53"/>
        <v>45.048423884385414</v>
      </c>
      <c r="K106" s="18">
        <f t="shared" si="45"/>
        <v>0.6139132535407593</v>
      </c>
      <c r="L106" s="16">
        <f t="shared" si="42"/>
        <v>9.289597850291075</v>
      </c>
      <c r="M106" s="16">
        <f t="shared" si="46"/>
        <v>-50.73621831206167</v>
      </c>
      <c r="N106" s="18">
        <f t="shared" si="43"/>
        <v>0.6139129646401591</v>
      </c>
      <c r="O106" s="16">
        <f t="shared" si="44"/>
        <v>9.289593478711899</v>
      </c>
      <c r="P106" s="16">
        <f t="shared" si="47"/>
        <v>-50.736286513007116</v>
      </c>
    </row>
    <row r="107" spans="1:16" ht="13.5">
      <c r="A107" s="43">
        <v>107</v>
      </c>
      <c r="B107" s="11">
        <v>11</v>
      </c>
      <c r="C107" s="11"/>
      <c r="D107" s="16">
        <f t="shared" si="54"/>
        <v>30.263552046524808</v>
      </c>
      <c r="E107" s="11"/>
      <c r="F107" s="17">
        <f t="shared" si="49"/>
        <v>30.263552046524808</v>
      </c>
      <c r="G107" s="16">
        <f t="shared" si="55"/>
        <v>15.131776023262404</v>
      </c>
      <c r="H107" s="16">
        <f t="shared" si="51"/>
        <v>15.131776023262404</v>
      </c>
      <c r="I107" s="16">
        <f t="shared" si="52"/>
        <v>15.131776023262404</v>
      </c>
      <c r="J107" s="16">
        <f t="shared" si="53"/>
        <v>60.18019990764782</v>
      </c>
      <c r="K107" s="18">
        <f t="shared" si="45"/>
        <v>0.5846792890864374</v>
      </c>
      <c r="L107" s="16">
        <f t="shared" si="42"/>
        <v>8.847236047896262</v>
      </c>
      <c r="M107" s="16">
        <f t="shared" si="46"/>
        <v>-41.88898226416541</v>
      </c>
      <c r="N107" s="18">
        <f t="shared" si="43"/>
        <v>0.5846789864286728</v>
      </c>
      <c r="O107" s="16">
        <f t="shared" si="44"/>
        <v>8.847231468146756</v>
      </c>
      <c r="P107" s="16">
        <f t="shared" si="47"/>
        <v>-41.889055044860356</v>
      </c>
    </row>
    <row r="108" spans="1:16" ht="13.5">
      <c r="A108" s="43">
        <v>108</v>
      </c>
      <c r="B108" s="11">
        <v>12</v>
      </c>
      <c r="C108" s="11"/>
      <c r="D108" s="16">
        <f t="shared" si="54"/>
        <v>30.263552046524808</v>
      </c>
      <c r="E108" s="11"/>
      <c r="F108" s="17">
        <f t="shared" si="49"/>
        <v>30.263552046524808</v>
      </c>
      <c r="G108" s="16">
        <f t="shared" si="55"/>
        <v>15.131776023262404</v>
      </c>
      <c r="H108" s="16">
        <f t="shared" si="51"/>
        <v>15.131776023262404</v>
      </c>
      <c r="I108" s="16">
        <f t="shared" si="52"/>
        <v>15.131776023262404</v>
      </c>
      <c r="J108" s="16">
        <f t="shared" si="53"/>
        <v>75.31197593091022</v>
      </c>
      <c r="K108" s="18">
        <f t="shared" si="45"/>
        <v>0.5568374181775595</v>
      </c>
      <c r="L108" s="16">
        <f t="shared" si="42"/>
        <v>8.425939093234536</v>
      </c>
      <c r="M108" s="16">
        <f t="shared" si="46"/>
        <v>-33.463043170930874</v>
      </c>
      <c r="N108" s="18">
        <f t="shared" si="43"/>
        <v>0.5568371037279413</v>
      </c>
      <c r="O108" s="16">
        <f t="shared" si="44"/>
        <v>8.425934335053341</v>
      </c>
      <c r="P108" s="16">
        <f t="shared" si="47"/>
        <v>-33.463120709807015</v>
      </c>
    </row>
    <row r="109" spans="1:16" ht="13.5">
      <c r="A109" s="43">
        <v>109</v>
      </c>
      <c r="B109" s="11">
        <v>13</v>
      </c>
      <c r="C109" s="11"/>
      <c r="D109" s="16">
        <f t="shared" si="54"/>
        <v>30.263552046524808</v>
      </c>
      <c r="E109" s="11"/>
      <c r="F109" s="17">
        <f t="shared" si="49"/>
        <v>30.263552046524808</v>
      </c>
      <c r="G109" s="16">
        <f t="shared" si="55"/>
        <v>15.131776023262404</v>
      </c>
      <c r="H109" s="16">
        <f t="shared" si="51"/>
        <v>15.131776023262404</v>
      </c>
      <c r="I109" s="16">
        <f t="shared" si="52"/>
        <v>15.131776023262404</v>
      </c>
      <c r="J109" s="16">
        <f t="shared" si="53"/>
        <v>90.44375195417263</v>
      </c>
      <c r="K109" s="18">
        <f t="shared" si="45"/>
        <v>0.5303213506452946</v>
      </c>
      <c r="L109" s="16">
        <f t="shared" si="42"/>
        <v>8.024703898318602</v>
      </c>
      <c r="M109" s="16">
        <f t="shared" si="46"/>
        <v>-25.43833927261227</v>
      </c>
      <c r="N109" s="18">
        <f t="shared" si="43"/>
        <v>0.5303210262131566</v>
      </c>
      <c r="O109" s="16">
        <f t="shared" si="44"/>
        <v>8.024698989084156</v>
      </c>
      <c r="P109" s="16">
        <f t="shared" si="47"/>
        <v>-25.438421720722857</v>
      </c>
    </row>
    <row r="110" spans="1:16" ht="13.5">
      <c r="A110" s="43">
        <v>110</v>
      </c>
      <c r="B110" s="11">
        <v>14</v>
      </c>
      <c r="C110" s="11"/>
      <c r="D110" s="16">
        <f t="shared" si="54"/>
        <v>30.263552046524808</v>
      </c>
      <c r="E110" s="11"/>
      <c r="F110" s="17">
        <f t="shared" si="49"/>
        <v>30.263552046524808</v>
      </c>
      <c r="G110" s="16">
        <f t="shared" si="55"/>
        <v>15.131776023262404</v>
      </c>
      <c r="H110" s="16">
        <f t="shared" si="51"/>
        <v>15.131776023262404</v>
      </c>
      <c r="I110" s="16">
        <f t="shared" si="52"/>
        <v>15.131776023262404</v>
      </c>
      <c r="J110" s="16">
        <f t="shared" si="53"/>
        <v>105.57552797743503</v>
      </c>
      <c r="K110" s="18">
        <f t="shared" si="45"/>
        <v>0.5050679529955189</v>
      </c>
      <c r="L110" s="16">
        <f t="shared" si="42"/>
        <v>7.642575141255815</v>
      </c>
      <c r="M110" s="16">
        <f t="shared" si="46"/>
        <v>-17.795764131356457</v>
      </c>
      <c r="N110" s="18">
        <f t="shared" si="43"/>
        <v>0.5050676202446157</v>
      </c>
      <c r="O110" s="16">
        <f t="shared" si="44"/>
        <v>7.642570106143677</v>
      </c>
      <c r="P110" s="16">
        <f t="shared" si="47"/>
        <v>-17.79585161457918</v>
      </c>
    </row>
    <row r="111" spans="1:16" ht="13.5">
      <c r="A111" s="43">
        <v>111</v>
      </c>
      <c r="B111" s="11">
        <v>15</v>
      </c>
      <c r="C111" s="16">
        <f>C29+C57+IF(M62&gt;0,C84,0)</f>
        <v>-21.864339503572314</v>
      </c>
      <c r="D111" s="16">
        <f t="shared" si="54"/>
        <v>30.263552046524808</v>
      </c>
      <c r="E111" s="11"/>
      <c r="F111" s="17">
        <f t="shared" si="49"/>
        <v>30.263552046524808</v>
      </c>
      <c r="G111" s="16">
        <f t="shared" si="55"/>
        <v>15.131776023262404</v>
      </c>
      <c r="H111" s="16">
        <f t="shared" si="51"/>
        <v>15.131776023262404</v>
      </c>
      <c r="I111" s="16">
        <f>H111+E111-C111</f>
        <v>36.996115526834714</v>
      </c>
      <c r="J111" s="16">
        <f t="shared" si="53"/>
        <v>142.57164350426973</v>
      </c>
      <c r="K111" s="18">
        <f t="shared" si="45"/>
        <v>0.4810170980909702</v>
      </c>
      <c r="L111" s="42">
        <f t="shared" si="42"/>
        <v>17.795764131356318</v>
      </c>
      <c r="M111" s="56">
        <f t="shared" si="46"/>
        <v>-1.3855583347321954E-13</v>
      </c>
      <c r="N111" s="18">
        <f t="shared" si="43"/>
        <v>0.4810167585492405</v>
      </c>
      <c r="O111" s="16">
        <f t="shared" si="44"/>
        <v>17.79575156963126</v>
      </c>
      <c r="P111" s="56">
        <f t="shared" si="47"/>
        <v>-0.00010004494792070773</v>
      </c>
    </row>
    <row r="112" spans="7:13" ht="13.5">
      <c r="G112" s="28" t="s">
        <v>34</v>
      </c>
      <c r="H112" s="7">
        <f>H85</f>
        <v>13</v>
      </c>
      <c r="I112" s="22" t="s">
        <v>9</v>
      </c>
      <c r="J112" s="16">
        <f>IF(J99&gt;0,IF(J98&lt;0,B98+(-J98)/(J99-J98),0),0)+IF(J100&gt;0,IF(J99&lt;0,B99+(-J99)/(J100-J99),0),0)+IF(J101&gt;0,IF(J100&lt;0,B100+(-J100)/(J101-J100),0),0)+IF(J102&gt;0,IF(J101&lt;0,B102+(-J101)/(J102-J101),0),0)+IF(J103&gt;0,IF(J102&lt;0,B103+(-J103)/(J103-J102),0),0)+IF(J104&gt;0,IF(J103&lt;0,B103+(-J103)/(J104-J103),0),0)+IF(J105&gt;0,IF(J104&lt;0,B104+(-J104)/(J105-J104),0),0)+IF(J106&gt;=0,IF(J105&lt;0,B105+(-J105)/(J106-J105),0),0)</f>
        <v>7.431356132652439</v>
      </c>
      <c r="K112" s="77" t="s">
        <v>104</v>
      </c>
      <c r="L112" s="78"/>
      <c r="M112" s="78"/>
    </row>
  </sheetData>
  <sheetProtection/>
  <mergeCells count="25">
    <mergeCell ref="F6:F7"/>
    <mergeCell ref="L6:M6"/>
    <mergeCell ref="N6:P6"/>
    <mergeCell ref="B7:C7"/>
    <mergeCell ref="B6:C6"/>
    <mergeCell ref="N34:P34"/>
    <mergeCell ref="B35:C35"/>
    <mergeCell ref="K58:M58"/>
    <mergeCell ref="K30:M30"/>
    <mergeCell ref="B34:C34"/>
    <mergeCell ref="F34:F35"/>
    <mergeCell ref="L34:M34"/>
    <mergeCell ref="B32:C32"/>
    <mergeCell ref="N61:P61"/>
    <mergeCell ref="B62:C62"/>
    <mergeCell ref="K85:M85"/>
    <mergeCell ref="B61:C61"/>
    <mergeCell ref="F61:F62"/>
    <mergeCell ref="L61:M61"/>
    <mergeCell ref="K112:M112"/>
    <mergeCell ref="B88:C88"/>
    <mergeCell ref="F88:F89"/>
    <mergeCell ref="L88:M88"/>
    <mergeCell ref="N88:P88"/>
    <mergeCell ref="B89:C89"/>
  </mergeCells>
  <printOptions/>
  <pageMargins left="0.787" right="0.787" top="0.984" bottom="0.984" header="0.512" footer="0.5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komatsu</dc:creator>
  <cp:keywords/>
  <dc:description/>
  <cp:lastModifiedBy>hashi</cp:lastModifiedBy>
  <cp:lastPrinted>2013-10-15T02:03:06Z</cp:lastPrinted>
  <dcterms:created xsi:type="dcterms:W3CDTF">2012-03-30T21:28:42Z</dcterms:created>
  <dcterms:modified xsi:type="dcterms:W3CDTF">2015-05-19T08:51:06Z</dcterms:modified>
  <cp:category/>
  <cp:version/>
  <cp:contentType/>
  <cp:contentStatus/>
</cp:coreProperties>
</file>